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checkCompatibility="1" autoCompressPictures="0"/>
  <bookViews>
    <workbookView xWindow="0" yWindow="-40" windowWidth="24000" windowHeight="17500" tabRatio="871" firstSheet="9" activeTab="9"/>
  </bookViews>
  <sheets>
    <sheet name="Summary" sheetId="15" state="hidden" r:id="rId1"/>
    <sheet name="10 Mo OT EEs " sheetId="19" state="hidden" r:id="rId2"/>
    <sheet name="10 Month" sheetId="30" state="hidden" r:id="rId3"/>
    <sheet name="11 Mo OT EEs" sheetId="18" state="hidden" r:id="rId4"/>
    <sheet name="11 Month" sheetId="31" state="hidden" r:id="rId5"/>
    <sheet name="12 Month" sheetId="32" state="hidden" r:id="rId6"/>
    <sheet name="Original Data Download" sheetId="33" state="hidden" r:id="rId7"/>
    <sheet name="12 Mo OT EEs " sheetId="17" state="hidden" r:id="rId8"/>
    <sheet name="Annual" sheetId="34" state="hidden" r:id="rId9"/>
    <sheet name="Sheet1" sheetId="47" r:id="rId10"/>
    <sheet name="Range 35 added" sheetId="12" state="hidden" r:id="rId11"/>
  </sheets>
  <externalReferences>
    <externalReference r:id="rId12"/>
  </externalReferences>
  <definedNames>
    <definedName name="Key" localSheetId="2">'[1]10 Mo OT EEs (I-J 2-5%)'!$AX$41</definedName>
    <definedName name="Key" localSheetId="4">'[1]10 Mo OT EEs (I-J 2-5%)'!$AX$41</definedName>
    <definedName name="Key" localSheetId="5">'[1]10 Mo OT EEs (I-J 2-5%)'!$AX$41</definedName>
    <definedName name="Key" localSheetId="6">'[1]10 Mo OT EEs (I-J 2-5%)'!$AX$41</definedName>
    <definedName name="KeyK" localSheetId="8">#REF!</definedName>
    <definedName name="KeyK" localSheetId="6">#REF!</definedName>
    <definedName name="MANDATE">#REF!</definedName>
    <definedName name="_xlnm.Print_Area" localSheetId="10">'Range 35 added'!$A$2:$M$38</definedName>
    <definedName name="_xlnm.Print_Area" localSheetId="9">Sheet1!$A$127:$M$163</definedName>
    <definedName name="StepI">#REF!</definedName>
    <definedName name="STEPJ">#REF!</definedName>
    <definedName name="STEPK">#REF!</definedName>
    <definedName name="STEPL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47" l="1"/>
  <c r="C46" i="47"/>
  <c r="D46" i="47"/>
  <c r="E46" i="47"/>
  <c r="F46" i="47"/>
  <c r="G46" i="47"/>
  <c r="H46" i="47"/>
  <c r="I46" i="47"/>
  <c r="J46" i="47"/>
  <c r="K46" i="47"/>
  <c r="L46" i="47"/>
  <c r="M46" i="47"/>
  <c r="B47" i="47"/>
  <c r="C47" i="47"/>
  <c r="D47" i="47"/>
  <c r="E47" i="47"/>
  <c r="F47" i="47"/>
  <c r="G47" i="47"/>
  <c r="H47" i="47"/>
  <c r="I47" i="47"/>
  <c r="J47" i="47"/>
  <c r="K47" i="47"/>
  <c r="L47" i="47"/>
  <c r="M47" i="47"/>
  <c r="B48" i="47"/>
  <c r="C48" i="47"/>
  <c r="D48" i="47"/>
  <c r="E48" i="47"/>
  <c r="F48" i="47"/>
  <c r="G48" i="47"/>
  <c r="H48" i="47"/>
  <c r="I48" i="47"/>
  <c r="J48" i="47"/>
  <c r="K48" i="47"/>
  <c r="L48" i="47"/>
  <c r="M48" i="47"/>
  <c r="B49" i="47"/>
  <c r="C49" i="47"/>
  <c r="D49" i="47"/>
  <c r="E49" i="47"/>
  <c r="F49" i="47"/>
  <c r="G49" i="47"/>
  <c r="H49" i="47"/>
  <c r="I49" i="47"/>
  <c r="J49" i="47"/>
  <c r="K49" i="47"/>
  <c r="L49" i="47"/>
  <c r="M49" i="47"/>
  <c r="B50" i="47"/>
  <c r="C50" i="47"/>
  <c r="D50" i="47"/>
  <c r="E50" i="47"/>
  <c r="F50" i="47"/>
  <c r="G50" i="47"/>
  <c r="H50" i="47"/>
  <c r="I50" i="47"/>
  <c r="J50" i="47"/>
  <c r="K50" i="47"/>
  <c r="L50" i="47"/>
  <c r="M50" i="47"/>
  <c r="B51" i="47"/>
  <c r="C51" i="47"/>
  <c r="D51" i="47"/>
  <c r="E51" i="47"/>
  <c r="F51" i="47"/>
  <c r="G51" i="47"/>
  <c r="H51" i="47"/>
  <c r="I51" i="47"/>
  <c r="J51" i="47"/>
  <c r="K51" i="47"/>
  <c r="L51" i="47"/>
  <c r="M51" i="47"/>
  <c r="B52" i="47"/>
  <c r="C52" i="47"/>
  <c r="D52" i="47"/>
  <c r="E52" i="47"/>
  <c r="F52" i="47"/>
  <c r="G52" i="47"/>
  <c r="H52" i="47"/>
  <c r="I52" i="47"/>
  <c r="J52" i="47"/>
  <c r="K52" i="47"/>
  <c r="L52" i="47"/>
  <c r="M52" i="47"/>
  <c r="B53" i="47"/>
  <c r="C53" i="47"/>
  <c r="D53" i="47"/>
  <c r="E53" i="47"/>
  <c r="F53" i="47"/>
  <c r="G53" i="47"/>
  <c r="H53" i="47"/>
  <c r="I53" i="47"/>
  <c r="J53" i="47"/>
  <c r="K53" i="47"/>
  <c r="L53" i="47"/>
  <c r="M53" i="47"/>
  <c r="B54" i="47"/>
  <c r="C54" i="47"/>
  <c r="D54" i="47"/>
  <c r="E54" i="47"/>
  <c r="F54" i="47"/>
  <c r="G54" i="47"/>
  <c r="H54" i="47"/>
  <c r="I54" i="47"/>
  <c r="J54" i="47"/>
  <c r="K54" i="47"/>
  <c r="L54" i="47"/>
  <c r="M54" i="47"/>
  <c r="B55" i="47"/>
  <c r="C55" i="47"/>
  <c r="D55" i="47"/>
  <c r="E55" i="47"/>
  <c r="F55" i="47"/>
  <c r="G55" i="47"/>
  <c r="H55" i="47"/>
  <c r="I55" i="47"/>
  <c r="J55" i="47"/>
  <c r="K55" i="47"/>
  <c r="L55" i="47"/>
  <c r="M55" i="47"/>
  <c r="B56" i="47"/>
  <c r="C56" i="47"/>
  <c r="D56" i="47"/>
  <c r="E56" i="47"/>
  <c r="F56" i="47"/>
  <c r="G56" i="47"/>
  <c r="H56" i="47"/>
  <c r="I56" i="47"/>
  <c r="J56" i="47"/>
  <c r="K56" i="47"/>
  <c r="L56" i="47"/>
  <c r="M56" i="47"/>
  <c r="B57" i="47"/>
  <c r="C57" i="47"/>
  <c r="D57" i="47"/>
  <c r="E57" i="47"/>
  <c r="F57" i="47"/>
  <c r="G57" i="47"/>
  <c r="H57" i="47"/>
  <c r="I57" i="47"/>
  <c r="J57" i="47"/>
  <c r="K57" i="47"/>
  <c r="L57" i="47"/>
  <c r="M57" i="47"/>
  <c r="B58" i="47"/>
  <c r="C58" i="47"/>
  <c r="D58" i="47"/>
  <c r="E58" i="47"/>
  <c r="F58" i="47"/>
  <c r="G58" i="47"/>
  <c r="H58" i="47"/>
  <c r="I58" i="47"/>
  <c r="J58" i="47"/>
  <c r="K58" i="47"/>
  <c r="L58" i="47"/>
  <c r="M58" i="47"/>
  <c r="B59" i="47"/>
  <c r="C59" i="47"/>
  <c r="D59" i="47"/>
  <c r="E59" i="47"/>
  <c r="F59" i="47"/>
  <c r="G59" i="47"/>
  <c r="H59" i="47"/>
  <c r="I59" i="47"/>
  <c r="J59" i="47"/>
  <c r="K59" i="47"/>
  <c r="L59" i="47"/>
  <c r="M59" i="47"/>
  <c r="B60" i="47"/>
  <c r="C60" i="47"/>
  <c r="D60" i="47"/>
  <c r="E60" i="47"/>
  <c r="F60" i="47"/>
  <c r="G60" i="47"/>
  <c r="H60" i="47"/>
  <c r="I60" i="47"/>
  <c r="J60" i="47"/>
  <c r="K60" i="47"/>
  <c r="L60" i="47"/>
  <c r="M60" i="47"/>
  <c r="B61" i="47"/>
  <c r="C61" i="47"/>
  <c r="D61" i="47"/>
  <c r="E61" i="47"/>
  <c r="F61" i="47"/>
  <c r="G61" i="47"/>
  <c r="H61" i="47"/>
  <c r="I61" i="47"/>
  <c r="J61" i="47"/>
  <c r="K61" i="47"/>
  <c r="L61" i="47"/>
  <c r="M61" i="47"/>
  <c r="B62" i="47"/>
  <c r="C62" i="47"/>
  <c r="D62" i="47"/>
  <c r="E62" i="47"/>
  <c r="F62" i="47"/>
  <c r="G62" i="47"/>
  <c r="H62" i="47"/>
  <c r="I62" i="47"/>
  <c r="J62" i="47"/>
  <c r="K62" i="47"/>
  <c r="L62" i="47"/>
  <c r="M62" i="47"/>
  <c r="B63" i="47"/>
  <c r="C63" i="47"/>
  <c r="D63" i="47"/>
  <c r="E63" i="47"/>
  <c r="F63" i="47"/>
  <c r="G63" i="47"/>
  <c r="H63" i="47"/>
  <c r="I63" i="47"/>
  <c r="J63" i="47"/>
  <c r="K63" i="47"/>
  <c r="L63" i="47"/>
  <c r="M63" i="47"/>
  <c r="B64" i="47"/>
  <c r="C64" i="47"/>
  <c r="D64" i="47"/>
  <c r="E64" i="47"/>
  <c r="F64" i="47"/>
  <c r="G64" i="47"/>
  <c r="H64" i="47"/>
  <c r="I64" i="47"/>
  <c r="J64" i="47"/>
  <c r="K64" i="47"/>
  <c r="L64" i="47"/>
  <c r="M64" i="47"/>
  <c r="B65" i="47"/>
  <c r="C65" i="47"/>
  <c r="D65" i="47"/>
  <c r="E65" i="47"/>
  <c r="F65" i="47"/>
  <c r="G65" i="47"/>
  <c r="H65" i="47"/>
  <c r="I65" i="47"/>
  <c r="J65" i="47"/>
  <c r="K65" i="47"/>
  <c r="L65" i="47"/>
  <c r="M65" i="47"/>
  <c r="B66" i="47"/>
  <c r="C66" i="47"/>
  <c r="D66" i="47"/>
  <c r="E66" i="47"/>
  <c r="F66" i="47"/>
  <c r="G66" i="47"/>
  <c r="H66" i="47"/>
  <c r="I66" i="47"/>
  <c r="J66" i="47"/>
  <c r="K66" i="47"/>
  <c r="L66" i="47"/>
  <c r="M66" i="47"/>
  <c r="B67" i="47"/>
  <c r="C67" i="47"/>
  <c r="D67" i="47"/>
  <c r="E67" i="47"/>
  <c r="F67" i="47"/>
  <c r="G67" i="47"/>
  <c r="H67" i="47"/>
  <c r="I67" i="47"/>
  <c r="J67" i="47"/>
  <c r="K67" i="47"/>
  <c r="L67" i="47"/>
  <c r="M67" i="47"/>
  <c r="B68" i="47"/>
  <c r="C68" i="47"/>
  <c r="D68" i="47"/>
  <c r="E68" i="47"/>
  <c r="F68" i="47"/>
  <c r="G68" i="47"/>
  <c r="H68" i="47"/>
  <c r="I68" i="47"/>
  <c r="J68" i="47"/>
  <c r="K68" i="47"/>
  <c r="L68" i="47"/>
  <c r="M68" i="47"/>
  <c r="B69" i="47"/>
  <c r="C69" i="47"/>
  <c r="D69" i="47"/>
  <c r="E69" i="47"/>
  <c r="F69" i="47"/>
  <c r="G69" i="47"/>
  <c r="H69" i="47"/>
  <c r="I69" i="47"/>
  <c r="J69" i="47"/>
  <c r="K69" i="47"/>
  <c r="L69" i="47"/>
  <c r="M69" i="47"/>
  <c r="B70" i="47"/>
  <c r="C70" i="47"/>
  <c r="D70" i="47"/>
  <c r="E70" i="47"/>
  <c r="F70" i="47"/>
  <c r="G70" i="47"/>
  <c r="H70" i="47"/>
  <c r="I70" i="47"/>
  <c r="J70" i="47"/>
  <c r="K70" i="47"/>
  <c r="L70" i="47"/>
  <c r="M70" i="47"/>
  <c r="B71" i="47"/>
  <c r="C71" i="47"/>
  <c r="D71" i="47"/>
  <c r="E71" i="47"/>
  <c r="F71" i="47"/>
  <c r="G71" i="47"/>
  <c r="H71" i="47"/>
  <c r="I71" i="47"/>
  <c r="J71" i="47"/>
  <c r="K71" i="47"/>
  <c r="L71" i="47"/>
  <c r="M71" i="47"/>
  <c r="B72" i="47"/>
  <c r="C72" i="47"/>
  <c r="D72" i="47"/>
  <c r="E72" i="47"/>
  <c r="F72" i="47"/>
  <c r="G72" i="47"/>
  <c r="H72" i="47"/>
  <c r="I72" i="47"/>
  <c r="J72" i="47"/>
  <c r="K72" i="47"/>
  <c r="L72" i="47"/>
  <c r="M72" i="47"/>
  <c r="B73" i="47"/>
  <c r="C73" i="47"/>
  <c r="D73" i="47"/>
  <c r="E73" i="47"/>
  <c r="F73" i="47"/>
  <c r="G73" i="47"/>
  <c r="H73" i="47"/>
  <c r="I73" i="47"/>
  <c r="J73" i="47"/>
  <c r="K73" i="47"/>
  <c r="L73" i="47"/>
  <c r="M73" i="47"/>
  <c r="B74" i="47"/>
  <c r="C74" i="47"/>
  <c r="D74" i="47"/>
  <c r="E74" i="47"/>
  <c r="F74" i="47"/>
  <c r="G74" i="47"/>
  <c r="H74" i="47"/>
  <c r="I74" i="47"/>
  <c r="J74" i="47"/>
  <c r="K74" i="47"/>
  <c r="L74" i="47"/>
  <c r="M74" i="47"/>
  <c r="B75" i="47"/>
  <c r="C75" i="47"/>
  <c r="D75" i="47"/>
  <c r="E75" i="47"/>
  <c r="F75" i="47"/>
  <c r="G75" i="47"/>
  <c r="H75" i="47"/>
  <c r="I75" i="47"/>
  <c r="J75" i="47"/>
  <c r="K75" i="47"/>
  <c r="L75" i="47"/>
  <c r="M75" i="47"/>
  <c r="B76" i="47"/>
  <c r="C76" i="47"/>
  <c r="D76" i="47"/>
  <c r="E76" i="47"/>
  <c r="F76" i="47"/>
  <c r="G76" i="47"/>
  <c r="H76" i="47"/>
  <c r="I76" i="47"/>
  <c r="J76" i="47"/>
  <c r="K76" i="47"/>
  <c r="L76" i="47"/>
  <c r="M76" i="47"/>
  <c r="B77" i="47"/>
  <c r="C77" i="47"/>
  <c r="D77" i="47"/>
  <c r="E77" i="47"/>
  <c r="F77" i="47"/>
  <c r="G77" i="47"/>
  <c r="H77" i="47"/>
  <c r="I77" i="47"/>
  <c r="J77" i="47"/>
  <c r="K77" i="47"/>
  <c r="L77" i="47"/>
  <c r="M77" i="47"/>
  <c r="B78" i="47"/>
  <c r="C78" i="47"/>
  <c r="D78" i="47"/>
  <c r="E78" i="47"/>
  <c r="F78" i="47"/>
  <c r="G78" i="47"/>
  <c r="H78" i="47"/>
  <c r="I78" i="47"/>
  <c r="J78" i="47"/>
  <c r="K78" i="47"/>
  <c r="L78" i="47"/>
  <c r="M78" i="47"/>
  <c r="B79" i="47"/>
  <c r="C79" i="47"/>
  <c r="D79" i="47"/>
  <c r="E79" i="47"/>
  <c r="F79" i="47"/>
  <c r="G79" i="47"/>
  <c r="H79" i="47"/>
  <c r="I79" i="47"/>
  <c r="J79" i="47"/>
  <c r="K79" i="47"/>
  <c r="L79" i="47"/>
  <c r="M79" i="47"/>
  <c r="M45" i="47"/>
  <c r="L45" i="47"/>
  <c r="K45" i="47"/>
  <c r="J45" i="47"/>
  <c r="I45" i="47"/>
  <c r="H45" i="47"/>
  <c r="G45" i="47"/>
  <c r="F45" i="47"/>
  <c r="E45" i="47"/>
  <c r="D45" i="47"/>
  <c r="C45" i="47"/>
  <c r="B45" i="47"/>
  <c r="C128" i="47"/>
  <c r="D128" i="47"/>
  <c r="E128" i="47"/>
  <c r="F128" i="47"/>
  <c r="G128" i="47"/>
  <c r="H128" i="47"/>
  <c r="I128" i="47"/>
  <c r="J128" i="47"/>
  <c r="K128" i="47"/>
  <c r="L128" i="47"/>
  <c r="M128" i="47"/>
  <c r="C129" i="47"/>
  <c r="D129" i="47"/>
  <c r="E129" i="47"/>
  <c r="F129" i="47"/>
  <c r="G129" i="47"/>
  <c r="H129" i="47"/>
  <c r="I129" i="47"/>
  <c r="J129" i="47"/>
  <c r="K129" i="47"/>
  <c r="L129" i="47"/>
  <c r="M129" i="47"/>
  <c r="C130" i="47"/>
  <c r="D130" i="47"/>
  <c r="E130" i="47"/>
  <c r="F130" i="47"/>
  <c r="G130" i="47"/>
  <c r="H130" i="47"/>
  <c r="I130" i="47"/>
  <c r="J130" i="47"/>
  <c r="K130" i="47"/>
  <c r="L130" i="47"/>
  <c r="M130" i="47"/>
  <c r="C131" i="47"/>
  <c r="D131" i="47"/>
  <c r="E131" i="47"/>
  <c r="F131" i="47"/>
  <c r="G131" i="47"/>
  <c r="H131" i="47"/>
  <c r="I131" i="47"/>
  <c r="J131" i="47"/>
  <c r="K131" i="47"/>
  <c r="L131" i="47"/>
  <c r="M131" i="47"/>
  <c r="C132" i="47"/>
  <c r="D132" i="47"/>
  <c r="E132" i="47"/>
  <c r="F132" i="47"/>
  <c r="G132" i="47"/>
  <c r="H132" i="47"/>
  <c r="I132" i="47"/>
  <c r="J132" i="47"/>
  <c r="K132" i="47"/>
  <c r="L132" i="47"/>
  <c r="M132" i="47"/>
  <c r="C133" i="47"/>
  <c r="D133" i="47"/>
  <c r="E133" i="47"/>
  <c r="F133" i="47"/>
  <c r="G133" i="47"/>
  <c r="H133" i="47"/>
  <c r="I133" i="47"/>
  <c r="J133" i="47"/>
  <c r="K133" i="47"/>
  <c r="L133" i="47"/>
  <c r="M133" i="47"/>
  <c r="C134" i="47"/>
  <c r="D134" i="47"/>
  <c r="E134" i="47"/>
  <c r="F134" i="47"/>
  <c r="G134" i="47"/>
  <c r="H134" i="47"/>
  <c r="I134" i="47"/>
  <c r="J134" i="47"/>
  <c r="K134" i="47"/>
  <c r="L134" i="47"/>
  <c r="M134" i="47"/>
  <c r="C135" i="47"/>
  <c r="D135" i="47"/>
  <c r="E135" i="47"/>
  <c r="F135" i="47"/>
  <c r="G135" i="47"/>
  <c r="H135" i="47"/>
  <c r="I135" i="47"/>
  <c r="J135" i="47"/>
  <c r="K135" i="47"/>
  <c r="L135" i="47"/>
  <c r="M135" i="47"/>
  <c r="C136" i="47"/>
  <c r="D136" i="47"/>
  <c r="E136" i="47"/>
  <c r="F136" i="47"/>
  <c r="G136" i="47"/>
  <c r="H136" i="47"/>
  <c r="I136" i="47"/>
  <c r="J136" i="47"/>
  <c r="K136" i="47"/>
  <c r="L136" i="47"/>
  <c r="M136" i="47"/>
  <c r="C137" i="47"/>
  <c r="D137" i="47"/>
  <c r="E137" i="47"/>
  <c r="F137" i="47"/>
  <c r="G137" i="47"/>
  <c r="H137" i="47"/>
  <c r="I137" i="47"/>
  <c r="J137" i="47"/>
  <c r="K137" i="47"/>
  <c r="L137" i="47"/>
  <c r="M137" i="47"/>
  <c r="C138" i="47"/>
  <c r="D138" i="47"/>
  <c r="E138" i="47"/>
  <c r="F138" i="47"/>
  <c r="G138" i="47"/>
  <c r="H138" i="47"/>
  <c r="I138" i="47"/>
  <c r="J138" i="47"/>
  <c r="K138" i="47"/>
  <c r="L138" i="47"/>
  <c r="M138" i="47"/>
  <c r="C139" i="47"/>
  <c r="D139" i="47"/>
  <c r="E139" i="47"/>
  <c r="F139" i="47"/>
  <c r="G139" i="47"/>
  <c r="H139" i="47"/>
  <c r="I139" i="47"/>
  <c r="J139" i="47"/>
  <c r="K139" i="47"/>
  <c r="L139" i="47"/>
  <c r="M139" i="47"/>
  <c r="C140" i="47"/>
  <c r="D140" i="47"/>
  <c r="E140" i="47"/>
  <c r="F140" i="47"/>
  <c r="G140" i="47"/>
  <c r="H140" i="47"/>
  <c r="I140" i="47"/>
  <c r="J140" i="47"/>
  <c r="K140" i="47"/>
  <c r="L140" i="47"/>
  <c r="M140" i="47"/>
  <c r="C141" i="47"/>
  <c r="D141" i="47"/>
  <c r="E141" i="47"/>
  <c r="F141" i="47"/>
  <c r="G141" i="47"/>
  <c r="H141" i="47"/>
  <c r="I141" i="47"/>
  <c r="J141" i="47"/>
  <c r="K141" i="47"/>
  <c r="L141" i="47"/>
  <c r="M141" i="47"/>
  <c r="C142" i="47"/>
  <c r="D142" i="47"/>
  <c r="E142" i="47"/>
  <c r="F142" i="47"/>
  <c r="G142" i="47"/>
  <c r="H142" i="47"/>
  <c r="I142" i="47"/>
  <c r="J142" i="47"/>
  <c r="K142" i="47"/>
  <c r="L142" i="47"/>
  <c r="M142" i="47"/>
  <c r="C143" i="47"/>
  <c r="D143" i="47"/>
  <c r="E143" i="47"/>
  <c r="F143" i="47"/>
  <c r="G143" i="47"/>
  <c r="H143" i="47"/>
  <c r="I143" i="47"/>
  <c r="J143" i="47"/>
  <c r="K143" i="47"/>
  <c r="L143" i="47"/>
  <c r="M143" i="47"/>
  <c r="C144" i="47"/>
  <c r="D144" i="47"/>
  <c r="E144" i="47"/>
  <c r="F144" i="47"/>
  <c r="G144" i="47"/>
  <c r="H144" i="47"/>
  <c r="I144" i="47"/>
  <c r="J144" i="47"/>
  <c r="K144" i="47"/>
  <c r="L144" i="47"/>
  <c r="M144" i="47"/>
  <c r="C145" i="47"/>
  <c r="D145" i="47"/>
  <c r="E145" i="47"/>
  <c r="F145" i="47"/>
  <c r="G145" i="47"/>
  <c r="H145" i="47"/>
  <c r="I145" i="47"/>
  <c r="J145" i="47"/>
  <c r="K145" i="47"/>
  <c r="L145" i="47"/>
  <c r="M145" i="47"/>
  <c r="C146" i="47"/>
  <c r="D146" i="47"/>
  <c r="E146" i="47"/>
  <c r="F146" i="47"/>
  <c r="G146" i="47"/>
  <c r="H146" i="47"/>
  <c r="I146" i="47"/>
  <c r="J146" i="47"/>
  <c r="K146" i="47"/>
  <c r="L146" i="47"/>
  <c r="M146" i="47"/>
  <c r="C147" i="47"/>
  <c r="D147" i="47"/>
  <c r="E147" i="47"/>
  <c r="F147" i="47"/>
  <c r="G147" i="47"/>
  <c r="H147" i="47"/>
  <c r="I147" i="47"/>
  <c r="J147" i="47"/>
  <c r="K147" i="47"/>
  <c r="L147" i="47"/>
  <c r="M147" i="47"/>
  <c r="C148" i="47"/>
  <c r="D148" i="47"/>
  <c r="E148" i="47"/>
  <c r="F148" i="47"/>
  <c r="G148" i="47"/>
  <c r="H148" i="47"/>
  <c r="I148" i="47"/>
  <c r="J148" i="47"/>
  <c r="K148" i="47"/>
  <c r="L148" i="47"/>
  <c r="M148" i="47"/>
  <c r="C149" i="47"/>
  <c r="D149" i="47"/>
  <c r="E149" i="47"/>
  <c r="F149" i="47"/>
  <c r="G149" i="47"/>
  <c r="H149" i="47"/>
  <c r="I149" i="47"/>
  <c r="J149" i="47"/>
  <c r="K149" i="47"/>
  <c r="L149" i="47"/>
  <c r="M149" i="47"/>
  <c r="C150" i="47"/>
  <c r="D150" i="47"/>
  <c r="E150" i="47"/>
  <c r="F150" i="47"/>
  <c r="G150" i="47"/>
  <c r="H150" i="47"/>
  <c r="I150" i="47"/>
  <c r="J150" i="47"/>
  <c r="K150" i="47"/>
  <c r="L150" i="47"/>
  <c r="M150" i="47"/>
  <c r="C151" i="47"/>
  <c r="D151" i="47"/>
  <c r="E151" i="47"/>
  <c r="F151" i="47"/>
  <c r="G151" i="47"/>
  <c r="H151" i="47"/>
  <c r="I151" i="47"/>
  <c r="J151" i="47"/>
  <c r="K151" i="47"/>
  <c r="L151" i="47"/>
  <c r="M151" i="47"/>
  <c r="C152" i="47"/>
  <c r="D152" i="47"/>
  <c r="E152" i="47"/>
  <c r="F152" i="47"/>
  <c r="G152" i="47"/>
  <c r="H152" i="47"/>
  <c r="I152" i="47"/>
  <c r="J152" i="47"/>
  <c r="K152" i="47"/>
  <c r="L152" i="47"/>
  <c r="M152" i="47"/>
  <c r="C153" i="47"/>
  <c r="D153" i="47"/>
  <c r="E153" i="47"/>
  <c r="F153" i="47"/>
  <c r="G153" i="47"/>
  <c r="H153" i="47"/>
  <c r="I153" i="47"/>
  <c r="J153" i="47"/>
  <c r="K153" i="47"/>
  <c r="L153" i="47"/>
  <c r="M153" i="47"/>
  <c r="C154" i="47"/>
  <c r="D154" i="47"/>
  <c r="E154" i="47"/>
  <c r="F154" i="47"/>
  <c r="G154" i="47"/>
  <c r="H154" i="47"/>
  <c r="I154" i="47"/>
  <c r="J154" i="47"/>
  <c r="K154" i="47"/>
  <c r="L154" i="47"/>
  <c r="M154" i="47"/>
  <c r="C155" i="47"/>
  <c r="D155" i="47"/>
  <c r="E155" i="47"/>
  <c r="F155" i="47"/>
  <c r="G155" i="47"/>
  <c r="H155" i="47"/>
  <c r="I155" i="47"/>
  <c r="J155" i="47"/>
  <c r="K155" i="47"/>
  <c r="L155" i="47"/>
  <c r="M155" i="47"/>
  <c r="C156" i="47"/>
  <c r="D156" i="47"/>
  <c r="E156" i="47"/>
  <c r="F156" i="47"/>
  <c r="G156" i="47"/>
  <c r="H156" i="47"/>
  <c r="I156" i="47"/>
  <c r="J156" i="47"/>
  <c r="K156" i="47"/>
  <c r="L156" i="47"/>
  <c r="M156" i="47"/>
  <c r="C157" i="47"/>
  <c r="D157" i="47"/>
  <c r="E157" i="47"/>
  <c r="F157" i="47"/>
  <c r="G157" i="47"/>
  <c r="H157" i="47"/>
  <c r="I157" i="47"/>
  <c r="J157" i="47"/>
  <c r="K157" i="47"/>
  <c r="L157" i="47"/>
  <c r="M157" i="47"/>
  <c r="C158" i="47"/>
  <c r="D158" i="47"/>
  <c r="E158" i="47"/>
  <c r="F158" i="47"/>
  <c r="G158" i="47"/>
  <c r="H158" i="47"/>
  <c r="I158" i="47"/>
  <c r="J158" i="47"/>
  <c r="K158" i="47"/>
  <c r="L158" i="47"/>
  <c r="M158" i="47"/>
  <c r="C159" i="47"/>
  <c r="D159" i="47"/>
  <c r="E159" i="47"/>
  <c r="F159" i="47"/>
  <c r="G159" i="47"/>
  <c r="H159" i="47"/>
  <c r="I159" i="47"/>
  <c r="J159" i="47"/>
  <c r="K159" i="47"/>
  <c r="L159" i="47"/>
  <c r="M159" i="47"/>
  <c r="C160" i="47"/>
  <c r="D160" i="47"/>
  <c r="E160" i="47"/>
  <c r="F160" i="47"/>
  <c r="G160" i="47"/>
  <c r="H160" i="47"/>
  <c r="I160" i="47"/>
  <c r="J160" i="47"/>
  <c r="K160" i="47"/>
  <c r="L160" i="47"/>
  <c r="M160" i="47"/>
  <c r="C161" i="47"/>
  <c r="D161" i="47"/>
  <c r="E161" i="47"/>
  <c r="F161" i="47"/>
  <c r="G161" i="47"/>
  <c r="H161" i="47"/>
  <c r="I161" i="47"/>
  <c r="J161" i="47"/>
  <c r="K161" i="47"/>
  <c r="L161" i="47"/>
  <c r="M161" i="47"/>
  <c r="C162" i="47"/>
  <c r="D162" i="47"/>
  <c r="E162" i="47"/>
  <c r="F162" i="47"/>
  <c r="G162" i="47"/>
  <c r="H162" i="47"/>
  <c r="I162" i="47"/>
  <c r="J162" i="47"/>
  <c r="K162" i="47"/>
  <c r="L162" i="47"/>
  <c r="M162" i="47"/>
  <c r="B129" i="47"/>
  <c r="B130" i="47"/>
  <c r="B131" i="47"/>
  <c r="B132" i="47"/>
  <c r="B133" i="47"/>
  <c r="B134" i="47"/>
  <c r="B135" i="47"/>
  <c r="B136" i="47"/>
  <c r="B137" i="47"/>
  <c r="B138" i="47"/>
  <c r="B139" i="47"/>
  <c r="B140" i="47"/>
  <c r="B141" i="47"/>
  <c r="B142" i="47"/>
  <c r="B143" i="47"/>
  <c r="B144" i="47"/>
  <c r="B145" i="47"/>
  <c r="B146" i="47"/>
  <c r="B147" i="47"/>
  <c r="B148" i="47"/>
  <c r="B149" i="47"/>
  <c r="B150" i="47"/>
  <c r="B151" i="47"/>
  <c r="B152" i="47"/>
  <c r="B153" i="47"/>
  <c r="B154" i="47"/>
  <c r="B155" i="47"/>
  <c r="B156" i="47"/>
  <c r="B157" i="47"/>
  <c r="B158" i="47"/>
  <c r="B159" i="47"/>
  <c r="B160" i="47"/>
  <c r="B161" i="47"/>
  <c r="B162" i="47"/>
  <c r="B128" i="47"/>
  <c r="M146" i="34"/>
  <c r="L146" i="34"/>
  <c r="K146" i="34"/>
  <c r="J146" i="34"/>
  <c r="I146" i="34"/>
  <c r="H146" i="34"/>
  <c r="G146" i="34"/>
  <c r="F146" i="34"/>
  <c r="E146" i="34"/>
  <c r="D146" i="34"/>
  <c r="C146" i="34"/>
  <c r="B146" i="34"/>
  <c r="M145" i="34"/>
  <c r="L145" i="34"/>
  <c r="K145" i="34"/>
  <c r="J145" i="34"/>
  <c r="I145" i="34"/>
  <c r="H145" i="34"/>
  <c r="G145" i="34"/>
  <c r="F145" i="34"/>
  <c r="E145" i="34"/>
  <c r="D145" i="34"/>
  <c r="C145" i="34"/>
  <c r="B145" i="34"/>
  <c r="M144" i="34"/>
  <c r="L144" i="34"/>
  <c r="K144" i="34"/>
  <c r="J144" i="34"/>
  <c r="I144" i="34"/>
  <c r="H144" i="34"/>
  <c r="G144" i="34"/>
  <c r="F144" i="34"/>
  <c r="E144" i="34"/>
  <c r="D144" i="34"/>
  <c r="C144" i="34"/>
  <c r="B144" i="34"/>
  <c r="M143" i="34"/>
  <c r="L143" i="34"/>
  <c r="K143" i="34"/>
  <c r="J143" i="34"/>
  <c r="I143" i="34"/>
  <c r="H143" i="34"/>
  <c r="G143" i="34"/>
  <c r="F143" i="34"/>
  <c r="E143" i="34"/>
  <c r="D143" i="34"/>
  <c r="C143" i="34"/>
  <c r="B143" i="34"/>
  <c r="M142" i="34"/>
  <c r="L142" i="34"/>
  <c r="K142" i="34"/>
  <c r="J142" i="34"/>
  <c r="I142" i="34"/>
  <c r="H142" i="34"/>
  <c r="G142" i="34"/>
  <c r="F142" i="34"/>
  <c r="E142" i="34"/>
  <c r="D142" i="34"/>
  <c r="C142" i="34"/>
  <c r="B142" i="34"/>
  <c r="M141" i="34"/>
  <c r="L141" i="34"/>
  <c r="K141" i="34"/>
  <c r="J141" i="34"/>
  <c r="I141" i="34"/>
  <c r="H141" i="34"/>
  <c r="G141" i="34"/>
  <c r="F141" i="34"/>
  <c r="E141" i="34"/>
  <c r="D141" i="34"/>
  <c r="C141" i="34"/>
  <c r="B141" i="34"/>
  <c r="M140" i="34"/>
  <c r="L140" i="34"/>
  <c r="K140" i="34"/>
  <c r="J140" i="34"/>
  <c r="I140" i="34"/>
  <c r="H140" i="34"/>
  <c r="G140" i="34"/>
  <c r="F140" i="34"/>
  <c r="E140" i="34"/>
  <c r="D140" i="34"/>
  <c r="C140" i="34"/>
  <c r="B140" i="34"/>
  <c r="M139" i="34"/>
  <c r="L139" i="34"/>
  <c r="K139" i="34"/>
  <c r="J139" i="34"/>
  <c r="I139" i="34"/>
  <c r="H139" i="34"/>
  <c r="G139" i="34"/>
  <c r="F139" i="34"/>
  <c r="E139" i="34"/>
  <c r="D139" i="34"/>
  <c r="C139" i="34"/>
  <c r="B139" i="34"/>
  <c r="M138" i="34"/>
  <c r="L138" i="34"/>
  <c r="K138" i="34"/>
  <c r="J138" i="34"/>
  <c r="I138" i="34"/>
  <c r="H138" i="34"/>
  <c r="G138" i="34"/>
  <c r="F138" i="34"/>
  <c r="E138" i="34"/>
  <c r="D138" i="34"/>
  <c r="C138" i="34"/>
  <c r="B138" i="34"/>
  <c r="M137" i="34"/>
  <c r="L137" i="34"/>
  <c r="K137" i="34"/>
  <c r="J137" i="34"/>
  <c r="I137" i="34"/>
  <c r="H137" i="34"/>
  <c r="G137" i="34"/>
  <c r="F137" i="34"/>
  <c r="E137" i="34"/>
  <c r="D137" i="34"/>
  <c r="C137" i="34"/>
  <c r="B137" i="34"/>
  <c r="M136" i="34"/>
  <c r="L136" i="34"/>
  <c r="K136" i="34"/>
  <c r="J136" i="34"/>
  <c r="I136" i="34"/>
  <c r="H136" i="34"/>
  <c r="G136" i="34"/>
  <c r="F136" i="34"/>
  <c r="E136" i="34"/>
  <c r="D136" i="34"/>
  <c r="C136" i="34"/>
  <c r="B136" i="34"/>
  <c r="M135" i="34"/>
  <c r="L135" i="34"/>
  <c r="K135" i="34"/>
  <c r="J135" i="34"/>
  <c r="I135" i="34"/>
  <c r="H135" i="34"/>
  <c r="G135" i="34"/>
  <c r="F135" i="34"/>
  <c r="E135" i="34"/>
  <c r="D135" i="34"/>
  <c r="C135" i="34"/>
  <c r="B135" i="34"/>
  <c r="M134" i="34"/>
  <c r="L134" i="34"/>
  <c r="K134" i="34"/>
  <c r="J134" i="34"/>
  <c r="I134" i="34"/>
  <c r="H134" i="34"/>
  <c r="G134" i="34"/>
  <c r="F134" i="34"/>
  <c r="E134" i="34"/>
  <c r="D134" i="34"/>
  <c r="C134" i="34"/>
  <c r="B134" i="34"/>
  <c r="M133" i="34"/>
  <c r="L133" i="34"/>
  <c r="K133" i="34"/>
  <c r="J133" i="34"/>
  <c r="I133" i="34"/>
  <c r="H133" i="34"/>
  <c r="G133" i="34"/>
  <c r="F133" i="34"/>
  <c r="E133" i="34"/>
  <c r="D133" i="34"/>
  <c r="C133" i="34"/>
  <c r="B133" i="34"/>
  <c r="M132" i="34"/>
  <c r="L132" i="34"/>
  <c r="K132" i="34"/>
  <c r="J132" i="34"/>
  <c r="I132" i="34"/>
  <c r="H132" i="34"/>
  <c r="G132" i="34"/>
  <c r="F132" i="34"/>
  <c r="E132" i="34"/>
  <c r="D132" i="34"/>
  <c r="C132" i="34"/>
  <c r="B132" i="34"/>
  <c r="M131" i="34"/>
  <c r="L131" i="34"/>
  <c r="K131" i="34"/>
  <c r="J131" i="34"/>
  <c r="I131" i="34"/>
  <c r="H131" i="34"/>
  <c r="G131" i="34"/>
  <c r="F131" i="34"/>
  <c r="E131" i="34"/>
  <c r="D131" i="34"/>
  <c r="C131" i="34"/>
  <c r="B131" i="34"/>
  <c r="M130" i="34"/>
  <c r="L130" i="34"/>
  <c r="K130" i="34"/>
  <c r="J130" i="34"/>
  <c r="I130" i="34"/>
  <c r="H130" i="34"/>
  <c r="G130" i="34"/>
  <c r="F130" i="34"/>
  <c r="E130" i="34"/>
  <c r="D130" i="34"/>
  <c r="C130" i="34"/>
  <c r="B130" i="34"/>
  <c r="M129" i="34"/>
  <c r="L129" i="34"/>
  <c r="K129" i="34"/>
  <c r="J129" i="34"/>
  <c r="I129" i="34"/>
  <c r="H129" i="34"/>
  <c r="G129" i="34"/>
  <c r="F129" i="34"/>
  <c r="E129" i="34"/>
  <c r="D129" i="34"/>
  <c r="C129" i="34"/>
  <c r="B129" i="34"/>
  <c r="M128" i="34"/>
  <c r="L128" i="34"/>
  <c r="K128" i="34"/>
  <c r="J128" i="34"/>
  <c r="I128" i="34"/>
  <c r="H128" i="34"/>
  <c r="G128" i="34"/>
  <c r="F128" i="34"/>
  <c r="E128" i="34"/>
  <c r="D128" i="34"/>
  <c r="C128" i="34"/>
  <c r="B128" i="34"/>
  <c r="M127" i="34"/>
  <c r="L127" i="34"/>
  <c r="K127" i="34"/>
  <c r="J127" i="34"/>
  <c r="I127" i="34"/>
  <c r="H127" i="34"/>
  <c r="G127" i="34"/>
  <c r="F127" i="34"/>
  <c r="E127" i="34"/>
  <c r="D127" i="34"/>
  <c r="C127" i="34"/>
  <c r="B127" i="34"/>
  <c r="M126" i="34"/>
  <c r="L126" i="34"/>
  <c r="K126" i="34"/>
  <c r="J126" i="34"/>
  <c r="I126" i="34"/>
  <c r="H126" i="34"/>
  <c r="G126" i="34"/>
  <c r="F126" i="34"/>
  <c r="E126" i="34"/>
  <c r="D126" i="34"/>
  <c r="C126" i="34"/>
  <c r="B126" i="34"/>
  <c r="M125" i="34"/>
  <c r="L125" i="34"/>
  <c r="K125" i="34"/>
  <c r="J125" i="34"/>
  <c r="I125" i="34"/>
  <c r="H125" i="34"/>
  <c r="G125" i="34"/>
  <c r="F125" i="34"/>
  <c r="E125" i="34"/>
  <c r="D125" i="34"/>
  <c r="C125" i="34"/>
  <c r="B125" i="34"/>
  <c r="M124" i="34"/>
  <c r="L124" i="34"/>
  <c r="K124" i="34"/>
  <c r="J124" i="34"/>
  <c r="I124" i="34"/>
  <c r="H124" i="34"/>
  <c r="G124" i="34"/>
  <c r="F124" i="34"/>
  <c r="E124" i="34"/>
  <c r="D124" i="34"/>
  <c r="C124" i="34"/>
  <c r="B124" i="34"/>
  <c r="M123" i="34"/>
  <c r="L123" i="34"/>
  <c r="K123" i="34"/>
  <c r="J123" i="34"/>
  <c r="I123" i="34"/>
  <c r="H123" i="34"/>
  <c r="G123" i="34"/>
  <c r="F123" i="34"/>
  <c r="E123" i="34"/>
  <c r="D123" i="34"/>
  <c r="C123" i="34"/>
  <c r="B123" i="34"/>
  <c r="M122" i="34"/>
  <c r="L122" i="34"/>
  <c r="K122" i="34"/>
  <c r="J122" i="34"/>
  <c r="I122" i="34"/>
  <c r="H122" i="34"/>
  <c r="G122" i="34"/>
  <c r="F122" i="34"/>
  <c r="E122" i="34"/>
  <c r="D122" i="34"/>
  <c r="C122" i="34"/>
  <c r="B122" i="34"/>
  <c r="M121" i="34"/>
  <c r="L121" i="34"/>
  <c r="K121" i="34"/>
  <c r="J121" i="34"/>
  <c r="I121" i="34"/>
  <c r="H121" i="34"/>
  <c r="G121" i="34"/>
  <c r="F121" i="34"/>
  <c r="E121" i="34"/>
  <c r="D121" i="34"/>
  <c r="C121" i="34"/>
  <c r="B121" i="34"/>
  <c r="M120" i="34"/>
  <c r="L120" i="34"/>
  <c r="K120" i="34"/>
  <c r="J120" i="34"/>
  <c r="I120" i="34"/>
  <c r="H120" i="34"/>
  <c r="G120" i="34"/>
  <c r="F120" i="34"/>
  <c r="E120" i="34"/>
  <c r="D120" i="34"/>
  <c r="C120" i="34"/>
  <c r="B120" i="34"/>
  <c r="M119" i="34"/>
  <c r="L119" i="34"/>
  <c r="K119" i="34"/>
  <c r="J119" i="34"/>
  <c r="I119" i="34"/>
  <c r="H119" i="34"/>
  <c r="G119" i="34"/>
  <c r="F119" i="34"/>
  <c r="E119" i="34"/>
  <c r="D119" i="34"/>
  <c r="C119" i="34"/>
  <c r="B119" i="34"/>
  <c r="M118" i="34"/>
  <c r="L118" i="34"/>
  <c r="K118" i="34"/>
  <c r="J118" i="34"/>
  <c r="I118" i="34"/>
  <c r="H118" i="34"/>
  <c r="G118" i="34"/>
  <c r="F118" i="34"/>
  <c r="E118" i="34"/>
  <c r="D118" i="34"/>
  <c r="C118" i="34"/>
  <c r="B118" i="34"/>
  <c r="M117" i="34"/>
  <c r="L117" i="34"/>
  <c r="K117" i="34"/>
  <c r="J117" i="34"/>
  <c r="I117" i="34"/>
  <c r="H117" i="34"/>
  <c r="G117" i="34"/>
  <c r="F117" i="34"/>
  <c r="E117" i="34"/>
  <c r="D117" i="34"/>
  <c r="C117" i="34"/>
  <c r="B117" i="34"/>
  <c r="M116" i="34"/>
  <c r="L116" i="34"/>
  <c r="K116" i="34"/>
  <c r="J116" i="34"/>
  <c r="I116" i="34"/>
  <c r="H116" i="34"/>
  <c r="G116" i="34"/>
  <c r="F116" i="34"/>
  <c r="E116" i="34"/>
  <c r="D116" i="34"/>
  <c r="C116" i="34"/>
  <c r="B116" i="34"/>
  <c r="M115" i="34"/>
  <c r="L115" i="34"/>
  <c r="K115" i="34"/>
  <c r="J115" i="34"/>
  <c r="I115" i="34"/>
  <c r="H115" i="34"/>
  <c r="G115" i="34"/>
  <c r="F115" i="34"/>
  <c r="E115" i="34"/>
  <c r="D115" i="34"/>
  <c r="C115" i="34"/>
  <c r="B115" i="34"/>
  <c r="M114" i="34"/>
  <c r="L114" i="34"/>
  <c r="K114" i="34"/>
  <c r="J114" i="34"/>
  <c r="I114" i="34"/>
  <c r="H114" i="34"/>
  <c r="G114" i="34"/>
  <c r="F114" i="34"/>
  <c r="E114" i="34"/>
  <c r="D114" i="34"/>
  <c r="C114" i="34"/>
  <c r="B114" i="34"/>
  <c r="M113" i="34"/>
  <c r="L113" i="34"/>
  <c r="K113" i="34"/>
  <c r="J113" i="34"/>
  <c r="I113" i="34"/>
  <c r="H113" i="34"/>
  <c r="G113" i="34"/>
  <c r="F113" i="34"/>
  <c r="E113" i="34"/>
  <c r="D113" i="34"/>
  <c r="C113" i="34"/>
  <c r="B113" i="34"/>
  <c r="M110" i="34"/>
  <c r="L110" i="34"/>
  <c r="K110" i="34"/>
  <c r="J110" i="34"/>
  <c r="I110" i="34"/>
  <c r="H110" i="34"/>
  <c r="G110" i="34"/>
  <c r="F110" i="34"/>
  <c r="E110" i="34"/>
  <c r="D110" i="34"/>
  <c r="C110" i="34"/>
  <c r="B110" i="34"/>
  <c r="M109" i="34"/>
  <c r="L109" i="34"/>
  <c r="K109" i="34"/>
  <c r="J109" i="34"/>
  <c r="I109" i="34"/>
  <c r="H109" i="34"/>
  <c r="G109" i="34"/>
  <c r="F109" i="34"/>
  <c r="E109" i="34"/>
  <c r="D109" i="34"/>
  <c r="C109" i="34"/>
  <c r="B109" i="34"/>
  <c r="M108" i="34"/>
  <c r="L108" i="34"/>
  <c r="K108" i="34"/>
  <c r="J108" i="34"/>
  <c r="I108" i="34"/>
  <c r="H108" i="34"/>
  <c r="G108" i="34"/>
  <c r="F108" i="34"/>
  <c r="E108" i="34"/>
  <c r="D108" i="34"/>
  <c r="C108" i="34"/>
  <c r="B108" i="34"/>
  <c r="M107" i="34"/>
  <c r="L107" i="34"/>
  <c r="K107" i="34"/>
  <c r="J107" i="34"/>
  <c r="I107" i="34"/>
  <c r="H107" i="34"/>
  <c r="G107" i="34"/>
  <c r="F107" i="34"/>
  <c r="E107" i="34"/>
  <c r="D107" i="34"/>
  <c r="C107" i="34"/>
  <c r="B107" i="34"/>
  <c r="M106" i="34"/>
  <c r="L106" i="34"/>
  <c r="K106" i="34"/>
  <c r="J106" i="34"/>
  <c r="I106" i="34"/>
  <c r="H106" i="34"/>
  <c r="G106" i="34"/>
  <c r="F106" i="34"/>
  <c r="E106" i="34"/>
  <c r="D106" i="34"/>
  <c r="C106" i="34"/>
  <c r="B106" i="34"/>
  <c r="M105" i="34"/>
  <c r="L105" i="34"/>
  <c r="K105" i="34"/>
  <c r="J105" i="34"/>
  <c r="I105" i="34"/>
  <c r="H105" i="34"/>
  <c r="G105" i="34"/>
  <c r="F105" i="34"/>
  <c r="E105" i="34"/>
  <c r="D105" i="34"/>
  <c r="C105" i="34"/>
  <c r="B105" i="34"/>
  <c r="M104" i="34"/>
  <c r="L104" i="34"/>
  <c r="K104" i="34"/>
  <c r="J104" i="34"/>
  <c r="I104" i="34"/>
  <c r="H104" i="34"/>
  <c r="G104" i="34"/>
  <c r="F104" i="34"/>
  <c r="E104" i="34"/>
  <c r="D104" i="34"/>
  <c r="C104" i="34"/>
  <c r="B104" i="34"/>
  <c r="M103" i="34"/>
  <c r="L103" i="34"/>
  <c r="K103" i="34"/>
  <c r="J103" i="34"/>
  <c r="I103" i="34"/>
  <c r="H103" i="34"/>
  <c r="G103" i="34"/>
  <c r="F103" i="34"/>
  <c r="E103" i="34"/>
  <c r="D103" i="34"/>
  <c r="C103" i="34"/>
  <c r="B103" i="34"/>
  <c r="M102" i="34"/>
  <c r="L102" i="34"/>
  <c r="K102" i="34"/>
  <c r="J102" i="34"/>
  <c r="I102" i="34"/>
  <c r="H102" i="34"/>
  <c r="G102" i="34"/>
  <c r="F102" i="34"/>
  <c r="E102" i="34"/>
  <c r="D102" i="34"/>
  <c r="C102" i="34"/>
  <c r="B102" i="34"/>
  <c r="M101" i="34"/>
  <c r="L101" i="34"/>
  <c r="K101" i="34"/>
  <c r="J101" i="34"/>
  <c r="I101" i="34"/>
  <c r="H101" i="34"/>
  <c r="G101" i="34"/>
  <c r="F101" i="34"/>
  <c r="E101" i="34"/>
  <c r="D101" i="34"/>
  <c r="C101" i="34"/>
  <c r="B101" i="34"/>
  <c r="M100" i="34"/>
  <c r="L100" i="34"/>
  <c r="K100" i="34"/>
  <c r="J100" i="34"/>
  <c r="I100" i="34"/>
  <c r="H100" i="34"/>
  <c r="G100" i="34"/>
  <c r="F100" i="34"/>
  <c r="E100" i="34"/>
  <c r="D100" i="34"/>
  <c r="C100" i="34"/>
  <c r="B100" i="34"/>
  <c r="M99" i="34"/>
  <c r="L99" i="34"/>
  <c r="K99" i="34"/>
  <c r="J99" i="34"/>
  <c r="I99" i="34"/>
  <c r="H99" i="34"/>
  <c r="G99" i="34"/>
  <c r="F99" i="34"/>
  <c r="E99" i="34"/>
  <c r="D99" i="34"/>
  <c r="C99" i="34"/>
  <c r="B99" i="34"/>
  <c r="M98" i="34"/>
  <c r="L98" i="34"/>
  <c r="K98" i="34"/>
  <c r="J98" i="34"/>
  <c r="I98" i="34"/>
  <c r="H98" i="34"/>
  <c r="G98" i="34"/>
  <c r="F98" i="34"/>
  <c r="E98" i="34"/>
  <c r="D98" i="34"/>
  <c r="C98" i="34"/>
  <c r="B98" i="34"/>
  <c r="M97" i="34"/>
  <c r="L97" i="34"/>
  <c r="K97" i="34"/>
  <c r="J97" i="34"/>
  <c r="I97" i="34"/>
  <c r="H97" i="34"/>
  <c r="G97" i="34"/>
  <c r="F97" i="34"/>
  <c r="E97" i="34"/>
  <c r="D97" i="34"/>
  <c r="C97" i="34"/>
  <c r="B97" i="34"/>
  <c r="M96" i="34"/>
  <c r="L96" i="34"/>
  <c r="K96" i="34"/>
  <c r="J96" i="34"/>
  <c r="I96" i="34"/>
  <c r="H96" i="34"/>
  <c r="G96" i="34"/>
  <c r="F96" i="34"/>
  <c r="E96" i="34"/>
  <c r="D96" i="34"/>
  <c r="C96" i="34"/>
  <c r="B96" i="34"/>
  <c r="M95" i="34"/>
  <c r="L95" i="34"/>
  <c r="K95" i="34"/>
  <c r="J95" i="34"/>
  <c r="I95" i="34"/>
  <c r="H95" i="34"/>
  <c r="G95" i="34"/>
  <c r="F95" i="34"/>
  <c r="E95" i="34"/>
  <c r="D95" i="34"/>
  <c r="C95" i="34"/>
  <c r="B95" i="34"/>
  <c r="M94" i="34"/>
  <c r="L94" i="34"/>
  <c r="K94" i="34"/>
  <c r="J94" i="34"/>
  <c r="I94" i="34"/>
  <c r="H94" i="34"/>
  <c r="G94" i="34"/>
  <c r="F94" i="34"/>
  <c r="E94" i="34"/>
  <c r="D94" i="34"/>
  <c r="C94" i="34"/>
  <c r="B94" i="34"/>
  <c r="M93" i="34"/>
  <c r="L93" i="34"/>
  <c r="K93" i="34"/>
  <c r="J93" i="34"/>
  <c r="I93" i="34"/>
  <c r="H93" i="34"/>
  <c r="G93" i="34"/>
  <c r="F93" i="34"/>
  <c r="E93" i="34"/>
  <c r="D93" i="34"/>
  <c r="C93" i="34"/>
  <c r="B93" i="34"/>
  <c r="M92" i="34"/>
  <c r="L92" i="34"/>
  <c r="K92" i="34"/>
  <c r="J92" i="34"/>
  <c r="I92" i="34"/>
  <c r="H92" i="34"/>
  <c r="G92" i="34"/>
  <c r="F92" i="34"/>
  <c r="E92" i="34"/>
  <c r="D92" i="34"/>
  <c r="C92" i="34"/>
  <c r="B92" i="34"/>
  <c r="M91" i="34"/>
  <c r="L91" i="34"/>
  <c r="K91" i="34"/>
  <c r="J91" i="34"/>
  <c r="I91" i="34"/>
  <c r="H91" i="34"/>
  <c r="G91" i="34"/>
  <c r="F91" i="34"/>
  <c r="E91" i="34"/>
  <c r="D91" i="34"/>
  <c r="C91" i="34"/>
  <c r="B91" i="34"/>
  <c r="M90" i="34"/>
  <c r="L90" i="34"/>
  <c r="K90" i="34"/>
  <c r="J90" i="34"/>
  <c r="I90" i="34"/>
  <c r="H90" i="34"/>
  <c r="G90" i="34"/>
  <c r="F90" i="34"/>
  <c r="E90" i="34"/>
  <c r="D90" i="34"/>
  <c r="C90" i="34"/>
  <c r="B90" i="34"/>
  <c r="M89" i="34"/>
  <c r="L89" i="34"/>
  <c r="K89" i="34"/>
  <c r="J89" i="34"/>
  <c r="I89" i="34"/>
  <c r="H89" i="34"/>
  <c r="G89" i="34"/>
  <c r="F89" i="34"/>
  <c r="E89" i="34"/>
  <c r="D89" i="34"/>
  <c r="C89" i="34"/>
  <c r="B89" i="34"/>
  <c r="M88" i="34"/>
  <c r="L88" i="34"/>
  <c r="K88" i="34"/>
  <c r="J88" i="34"/>
  <c r="I88" i="34"/>
  <c r="H88" i="34"/>
  <c r="G88" i="34"/>
  <c r="F88" i="34"/>
  <c r="E88" i="34"/>
  <c r="D88" i="34"/>
  <c r="C88" i="34"/>
  <c r="B88" i="34"/>
  <c r="M87" i="34"/>
  <c r="L87" i="34"/>
  <c r="K87" i="34"/>
  <c r="J87" i="34"/>
  <c r="I87" i="34"/>
  <c r="H87" i="34"/>
  <c r="G87" i="34"/>
  <c r="F87" i="34"/>
  <c r="E87" i="34"/>
  <c r="D87" i="34"/>
  <c r="C87" i="34"/>
  <c r="B87" i="34"/>
  <c r="M86" i="34"/>
  <c r="L86" i="34"/>
  <c r="K86" i="34"/>
  <c r="J86" i="34"/>
  <c r="I86" i="34"/>
  <c r="H86" i="34"/>
  <c r="G86" i="34"/>
  <c r="F86" i="34"/>
  <c r="E86" i="34"/>
  <c r="D86" i="34"/>
  <c r="C86" i="34"/>
  <c r="B86" i="34"/>
  <c r="M85" i="34"/>
  <c r="L85" i="34"/>
  <c r="K85" i="34"/>
  <c r="J85" i="34"/>
  <c r="I85" i="34"/>
  <c r="H85" i="34"/>
  <c r="G85" i="34"/>
  <c r="F85" i="34"/>
  <c r="E85" i="34"/>
  <c r="D85" i="34"/>
  <c r="C85" i="34"/>
  <c r="B85" i="34"/>
  <c r="M84" i="34"/>
  <c r="L84" i="34"/>
  <c r="K84" i="34"/>
  <c r="J84" i="34"/>
  <c r="I84" i="34"/>
  <c r="H84" i="34"/>
  <c r="G84" i="34"/>
  <c r="F84" i="34"/>
  <c r="E84" i="34"/>
  <c r="D84" i="34"/>
  <c r="C84" i="34"/>
  <c r="B84" i="34"/>
  <c r="M83" i="34"/>
  <c r="L83" i="34"/>
  <c r="K83" i="34"/>
  <c r="J83" i="34"/>
  <c r="I83" i="34"/>
  <c r="H83" i="34"/>
  <c r="G83" i="34"/>
  <c r="F83" i="34"/>
  <c r="E83" i="34"/>
  <c r="D83" i="34"/>
  <c r="C83" i="34"/>
  <c r="B83" i="34"/>
  <c r="M82" i="34"/>
  <c r="L82" i="34"/>
  <c r="K82" i="34"/>
  <c r="J82" i="34"/>
  <c r="I82" i="34"/>
  <c r="H82" i="34"/>
  <c r="G82" i="34"/>
  <c r="F82" i="34"/>
  <c r="E82" i="34"/>
  <c r="D82" i="34"/>
  <c r="C82" i="34"/>
  <c r="B82" i="34"/>
  <c r="M81" i="34"/>
  <c r="L81" i="34"/>
  <c r="K81" i="34"/>
  <c r="J81" i="34"/>
  <c r="I81" i="34"/>
  <c r="H81" i="34"/>
  <c r="G81" i="34"/>
  <c r="F81" i="34"/>
  <c r="E81" i="34"/>
  <c r="D81" i="34"/>
  <c r="C81" i="34"/>
  <c r="B81" i="34"/>
  <c r="M80" i="34"/>
  <c r="L80" i="34"/>
  <c r="K80" i="34"/>
  <c r="J80" i="34"/>
  <c r="I80" i="34"/>
  <c r="H80" i="34"/>
  <c r="G80" i="34"/>
  <c r="F80" i="34"/>
  <c r="E80" i="34"/>
  <c r="D80" i="34"/>
  <c r="C80" i="34"/>
  <c r="B80" i="34"/>
  <c r="M79" i="34"/>
  <c r="L79" i="34"/>
  <c r="K79" i="34"/>
  <c r="J79" i="34"/>
  <c r="I79" i="34"/>
  <c r="H79" i="34"/>
  <c r="G79" i="34"/>
  <c r="F79" i="34"/>
  <c r="E79" i="34"/>
  <c r="D79" i="34"/>
  <c r="C79" i="34"/>
  <c r="B79" i="34"/>
  <c r="M78" i="34"/>
  <c r="L78" i="34"/>
  <c r="K78" i="34"/>
  <c r="J78" i="34"/>
  <c r="I78" i="34"/>
  <c r="H78" i="34"/>
  <c r="G78" i="34"/>
  <c r="F78" i="34"/>
  <c r="E78" i="34"/>
  <c r="D78" i="34"/>
  <c r="C78" i="34"/>
  <c r="B78" i="34"/>
  <c r="M77" i="34"/>
  <c r="L77" i="34"/>
  <c r="K77" i="34"/>
  <c r="J77" i="34"/>
  <c r="I77" i="34"/>
  <c r="H77" i="34"/>
  <c r="G77" i="34"/>
  <c r="F77" i="34"/>
  <c r="E77" i="34"/>
  <c r="D77" i="34"/>
  <c r="C77" i="34"/>
  <c r="B77" i="34"/>
  <c r="M74" i="34"/>
  <c r="L74" i="34"/>
  <c r="K74" i="34"/>
  <c r="J74" i="34"/>
  <c r="I74" i="34"/>
  <c r="H74" i="34"/>
  <c r="G74" i="34"/>
  <c r="F74" i="34"/>
  <c r="E74" i="34"/>
  <c r="D74" i="34"/>
  <c r="C74" i="34"/>
  <c r="B74" i="34"/>
  <c r="M73" i="34"/>
  <c r="L73" i="34"/>
  <c r="K73" i="34"/>
  <c r="J73" i="34"/>
  <c r="I73" i="34"/>
  <c r="H73" i="34"/>
  <c r="G73" i="34"/>
  <c r="F73" i="34"/>
  <c r="E73" i="34"/>
  <c r="D73" i="34"/>
  <c r="C73" i="34"/>
  <c r="B73" i="34"/>
  <c r="M72" i="34"/>
  <c r="L72" i="34"/>
  <c r="K72" i="34"/>
  <c r="J72" i="34"/>
  <c r="I72" i="34"/>
  <c r="H72" i="34"/>
  <c r="G72" i="34"/>
  <c r="F72" i="34"/>
  <c r="E72" i="34"/>
  <c r="D72" i="34"/>
  <c r="C72" i="34"/>
  <c r="B72" i="34"/>
  <c r="M71" i="34"/>
  <c r="L71" i="34"/>
  <c r="K71" i="34"/>
  <c r="J71" i="34"/>
  <c r="I71" i="34"/>
  <c r="H71" i="34"/>
  <c r="G71" i="34"/>
  <c r="F71" i="34"/>
  <c r="E71" i="34"/>
  <c r="D71" i="34"/>
  <c r="C71" i="34"/>
  <c r="B71" i="34"/>
  <c r="M70" i="34"/>
  <c r="L70" i="34"/>
  <c r="K70" i="34"/>
  <c r="J70" i="34"/>
  <c r="I70" i="34"/>
  <c r="H70" i="34"/>
  <c r="G70" i="34"/>
  <c r="F70" i="34"/>
  <c r="E70" i="34"/>
  <c r="D70" i="34"/>
  <c r="C70" i="34"/>
  <c r="B70" i="34"/>
  <c r="M69" i="34"/>
  <c r="L69" i="34"/>
  <c r="K69" i="34"/>
  <c r="J69" i="34"/>
  <c r="I69" i="34"/>
  <c r="H69" i="34"/>
  <c r="G69" i="34"/>
  <c r="F69" i="34"/>
  <c r="E69" i="34"/>
  <c r="D69" i="34"/>
  <c r="C69" i="34"/>
  <c r="B69" i="34"/>
  <c r="M68" i="34"/>
  <c r="L68" i="34"/>
  <c r="K68" i="34"/>
  <c r="J68" i="34"/>
  <c r="I68" i="34"/>
  <c r="H68" i="34"/>
  <c r="G68" i="34"/>
  <c r="F68" i="34"/>
  <c r="E68" i="34"/>
  <c r="D68" i="34"/>
  <c r="C68" i="34"/>
  <c r="B68" i="34"/>
  <c r="M67" i="34"/>
  <c r="L67" i="34"/>
  <c r="K67" i="34"/>
  <c r="J67" i="34"/>
  <c r="I67" i="34"/>
  <c r="H67" i="34"/>
  <c r="G67" i="34"/>
  <c r="F67" i="34"/>
  <c r="E67" i="34"/>
  <c r="D67" i="34"/>
  <c r="C67" i="34"/>
  <c r="B67" i="34"/>
  <c r="M66" i="34"/>
  <c r="L66" i="34"/>
  <c r="K66" i="34"/>
  <c r="J66" i="34"/>
  <c r="I66" i="34"/>
  <c r="H66" i="34"/>
  <c r="G66" i="34"/>
  <c r="F66" i="34"/>
  <c r="E66" i="34"/>
  <c r="D66" i="34"/>
  <c r="C66" i="34"/>
  <c r="B66" i="34"/>
  <c r="M65" i="34"/>
  <c r="L65" i="34"/>
  <c r="K65" i="34"/>
  <c r="J65" i="34"/>
  <c r="I65" i="34"/>
  <c r="H65" i="34"/>
  <c r="G65" i="34"/>
  <c r="F65" i="34"/>
  <c r="E65" i="34"/>
  <c r="D65" i="34"/>
  <c r="C65" i="34"/>
  <c r="B65" i="34"/>
  <c r="M64" i="34"/>
  <c r="L64" i="34"/>
  <c r="K64" i="34"/>
  <c r="J64" i="34"/>
  <c r="I64" i="34"/>
  <c r="H64" i="34"/>
  <c r="G64" i="34"/>
  <c r="F64" i="34"/>
  <c r="E64" i="34"/>
  <c r="D64" i="34"/>
  <c r="C64" i="34"/>
  <c r="B64" i="34"/>
  <c r="M63" i="34"/>
  <c r="L63" i="34"/>
  <c r="K63" i="34"/>
  <c r="J63" i="34"/>
  <c r="I63" i="34"/>
  <c r="H63" i="34"/>
  <c r="G63" i="34"/>
  <c r="F63" i="34"/>
  <c r="E63" i="34"/>
  <c r="D63" i="34"/>
  <c r="C63" i="34"/>
  <c r="B63" i="34"/>
  <c r="M62" i="34"/>
  <c r="L62" i="34"/>
  <c r="K62" i="34"/>
  <c r="J62" i="34"/>
  <c r="I62" i="34"/>
  <c r="H62" i="34"/>
  <c r="G62" i="34"/>
  <c r="F62" i="34"/>
  <c r="E62" i="34"/>
  <c r="D62" i="34"/>
  <c r="C62" i="34"/>
  <c r="B62" i="34"/>
  <c r="M61" i="34"/>
  <c r="L61" i="34"/>
  <c r="K61" i="34"/>
  <c r="J61" i="34"/>
  <c r="I61" i="34"/>
  <c r="H61" i="34"/>
  <c r="G61" i="34"/>
  <c r="F61" i="34"/>
  <c r="E61" i="34"/>
  <c r="D61" i="34"/>
  <c r="C61" i="34"/>
  <c r="B61" i="34"/>
  <c r="M60" i="34"/>
  <c r="L60" i="34"/>
  <c r="K60" i="34"/>
  <c r="J60" i="34"/>
  <c r="I60" i="34"/>
  <c r="H60" i="34"/>
  <c r="G60" i="34"/>
  <c r="F60" i="34"/>
  <c r="E60" i="34"/>
  <c r="D60" i="34"/>
  <c r="C60" i="34"/>
  <c r="B60" i="34"/>
  <c r="M59" i="34"/>
  <c r="L59" i="34"/>
  <c r="K59" i="34"/>
  <c r="J59" i="34"/>
  <c r="I59" i="34"/>
  <c r="H59" i="34"/>
  <c r="G59" i="34"/>
  <c r="F59" i="34"/>
  <c r="E59" i="34"/>
  <c r="D59" i="34"/>
  <c r="C59" i="34"/>
  <c r="B59" i="34"/>
  <c r="M58" i="34"/>
  <c r="L58" i="34"/>
  <c r="K58" i="34"/>
  <c r="J58" i="34"/>
  <c r="I58" i="34"/>
  <c r="H58" i="34"/>
  <c r="G58" i="34"/>
  <c r="F58" i="34"/>
  <c r="E58" i="34"/>
  <c r="D58" i="34"/>
  <c r="C58" i="34"/>
  <c r="B58" i="34"/>
  <c r="M57" i="34"/>
  <c r="L57" i="34"/>
  <c r="K57" i="34"/>
  <c r="J57" i="34"/>
  <c r="I57" i="34"/>
  <c r="H57" i="34"/>
  <c r="G57" i="34"/>
  <c r="F57" i="34"/>
  <c r="E57" i="34"/>
  <c r="D57" i="34"/>
  <c r="C57" i="34"/>
  <c r="B57" i="34"/>
  <c r="M56" i="34"/>
  <c r="L56" i="34"/>
  <c r="K56" i="34"/>
  <c r="J56" i="34"/>
  <c r="I56" i="34"/>
  <c r="H56" i="34"/>
  <c r="G56" i="34"/>
  <c r="F56" i="34"/>
  <c r="E56" i="34"/>
  <c r="D56" i="34"/>
  <c r="C56" i="34"/>
  <c r="B56" i="34"/>
  <c r="M55" i="34"/>
  <c r="L55" i="34"/>
  <c r="K55" i="34"/>
  <c r="J55" i="34"/>
  <c r="I55" i="34"/>
  <c r="H55" i="34"/>
  <c r="G55" i="34"/>
  <c r="F55" i="34"/>
  <c r="E55" i="34"/>
  <c r="D55" i="34"/>
  <c r="C55" i="34"/>
  <c r="B55" i="34"/>
  <c r="M54" i="34"/>
  <c r="L54" i="34"/>
  <c r="K54" i="34"/>
  <c r="J54" i="34"/>
  <c r="I54" i="34"/>
  <c r="H54" i="34"/>
  <c r="G54" i="34"/>
  <c r="F54" i="34"/>
  <c r="E54" i="34"/>
  <c r="D54" i="34"/>
  <c r="C54" i="34"/>
  <c r="B54" i="34"/>
  <c r="M53" i="34"/>
  <c r="L53" i="34"/>
  <c r="K53" i="34"/>
  <c r="J53" i="34"/>
  <c r="I53" i="34"/>
  <c r="H53" i="34"/>
  <c r="G53" i="34"/>
  <c r="F53" i="34"/>
  <c r="E53" i="34"/>
  <c r="D53" i="34"/>
  <c r="C53" i="34"/>
  <c r="B53" i="34"/>
  <c r="M52" i="34"/>
  <c r="L52" i="34"/>
  <c r="K52" i="34"/>
  <c r="J52" i="34"/>
  <c r="I52" i="34"/>
  <c r="H52" i="34"/>
  <c r="G52" i="34"/>
  <c r="F52" i="34"/>
  <c r="E52" i="34"/>
  <c r="D52" i="34"/>
  <c r="C52" i="34"/>
  <c r="B52" i="34"/>
  <c r="M51" i="34"/>
  <c r="L51" i="34"/>
  <c r="K51" i="34"/>
  <c r="J51" i="34"/>
  <c r="I51" i="34"/>
  <c r="H51" i="34"/>
  <c r="G51" i="34"/>
  <c r="F51" i="34"/>
  <c r="E51" i="34"/>
  <c r="D51" i="34"/>
  <c r="C51" i="34"/>
  <c r="B51" i="34"/>
  <c r="M50" i="34"/>
  <c r="L50" i="34"/>
  <c r="K50" i="34"/>
  <c r="J50" i="34"/>
  <c r="I50" i="34"/>
  <c r="H50" i="34"/>
  <c r="G50" i="34"/>
  <c r="F50" i="34"/>
  <c r="E50" i="34"/>
  <c r="D50" i="34"/>
  <c r="C50" i="34"/>
  <c r="B50" i="34"/>
  <c r="M49" i="34"/>
  <c r="L49" i="34"/>
  <c r="K49" i="34"/>
  <c r="J49" i="34"/>
  <c r="I49" i="34"/>
  <c r="H49" i="34"/>
  <c r="G49" i="34"/>
  <c r="F49" i="34"/>
  <c r="E49" i="34"/>
  <c r="D49" i="34"/>
  <c r="C49" i="34"/>
  <c r="B49" i="34"/>
  <c r="M48" i="34"/>
  <c r="L48" i="34"/>
  <c r="K48" i="34"/>
  <c r="J48" i="34"/>
  <c r="I48" i="34"/>
  <c r="H48" i="34"/>
  <c r="G48" i="34"/>
  <c r="F48" i="34"/>
  <c r="E48" i="34"/>
  <c r="D48" i="34"/>
  <c r="C48" i="34"/>
  <c r="B48" i="34"/>
  <c r="M47" i="34"/>
  <c r="L47" i="34"/>
  <c r="K47" i="34"/>
  <c r="J47" i="34"/>
  <c r="I47" i="34"/>
  <c r="H47" i="34"/>
  <c r="G47" i="34"/>
  <c r="F47" i="34"/>
  <c r="E47" i="34"/>
  <c r="D47" i="34"/>
  <c r="C47" i="34"/>
  <c r="B47" i="34"/>
  <c r="M46" i="34"/>
  <c r="L46" i="34"/>
  <c r="K46" i="34"/>
  <c r="J46" i="34"/>
  <c r="I46" i="34"/>
  <c r="H46" i="34"/>
  <c r="G46" i="34"/>
  <c r="F46" i="34"/>
  <c r="E46" i="34"/>
  <c r="D46" i="34"/>
  <c r="C46" i="34"/>
  <c r="B46" i="34"/>
  <c r="M45" i="34"/>
  <c r="L45" i="34"/>
  <c r="K45" i="34"/>
  <c r="J45" i="34"/>
  <c r="I45" i="34"/>
  <c r="H45" i="34"/>
  <c r="G45" i="34"/>
  <c r="F45" i="34"/>
  <c r="E45" i="34"/>
  <c r="D45" i="34"/>
  <c r="C45" i="34"/>
  <c r="B45" i="34"/>
  <c r="M44" i="34"/>
  <c r="L44" i="34"/>
  <c r="K44" i="34"/>
  <c r="J44" i="34"/>
  <c r="I44" i="34"/>
  <c r="H44" i="34"/>
  <c r="G44" i="34"/>
  <c r="F44" i="34"/>
  <c r="E44" i="34"/>
  <c r="D44" i="34"/>
  <c r="C44" i="34"/>
  <c r="B44" i="34"/>
  <c r="M43" i="34"/>
  <c r="L43" i="34"/>
  <c r="K43" i="34"/>
  <c r="J43" i="34"/>
  <c r="I43" i="34"/>
  <c r="H43" i="34"/>
  <c r="G43" i="34"/>
  <c r="F43" i="34"/>
  <c r="E43" i="34"/>
  <c r="D43" i="34"/>
  <c r="C43" i="34"/>
  <c r="B43" i="34"/>
  <c r="M42" i="34"/>
  <c r="L42" i="34"/>
  <c r="K42" i="34"/>
  <c r="J42" i="34"/>
  <c r="I42" i="34"/>
  <c r="H42" i="34"/>
  <c r="G42" i="34"/>
  <c r="F42" i="34"/>
  <c r="E42" i="34"/>
  <c r="D42" i="34"/>
  <c r="C42" i="34"/>
  <c r="B42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BH36" i="34"/>
  <c r="BG36" i="34"/>
  <c r="BF36" i="34"/>
  <c r="BE36" i="34"/>
  <c r="BD36" i="34"/>
  <c r="BC36" i="34"/>
  <c r="BB36" i="34"/>
  <c r="BA36" i="34"/>
  <c r="AZ36" i="34"/>
  <c r="AY36" i="34"/>
  <c r="AX36" i="34"/>
  <c r="AW36" i="34"/>
  <c r="AV36" i="34"/>
  <c r="AU36" i="34"/>
  <c r="AS36" i="34"/>
  <c r="AR36" i="34"/>
  <c r="AQ36" i="34"/>
  <c r="AP36" i="34"/>
  <c r="AO36" i="34"/>
  <c r="AN36" i="34"/>
  <c r="AM36" i="34"/>
  <c r="AL36" i="34"/>
  <c r="AK36" i="34"/>
  <c r="AJ36" i="34"/>
  <c r="AI36" i="34"/>
  <c r="AH36" i="34"/>
  <c r="AG36" i="34"/>
  <c r="AF36" i="34"/>
  <c r="BH35" i="34"/>
  <c r="BG35" i="34"/>
  <c r="BF35" i="34"/>
  <c r="BE35" i="34"/>
  <c r="BD35" i="34"/>
  <c r="BC35" i="34"/>
  <c r="BB35" i="34"/>
  <c r="BA35" i="34"/>
  <c r="AZ35" i="34"/>
  <c r="AY35" i="34"/>
  <c r="AX35" i="34"/>
  <c r="AW35" i="34"/>
  <c r="AV35" i="34"/>
  <c r="AU35" i="34"/>
  <c r="AS35" i="34"/>
  <c r="AR35" i="34"/>
  <c r="AQ35" i="34"/>
  <c r="AP35" i="34"/>
  <c r="AO35" i="34"/>
  <c r="AN35" i="34"/>
  <c r="AM35" i="34"/>
  <c r="AL35" i="34"/>
  <c r="AK35" i="34"/>
  <c r="AJ35" i="34"/>
  <c r="AI35" i="34"/>
  <c r="AH35" i="34"/>
  <c r="AG35" i="34"/>
  <c r="AF35" i="34"/>
  <c r="BH34" i="34"/>
  <c r="BG34" i="34"/>
  <c r="BF34" i="34"/>
  <c r="BE34" i="34"/>
  <c r="BD34" i="34"/>
  <c r="BC34" i="34"/>
  <c r="BB34" i="34"/>
  <c r="BA34" i="34"/>
  <c r="AZ34" i="34"/>
  <c r="AY34" i="34"/>
  <c r="AX34" i="34"/>
  <c r="AW34" i="34"/>
  <c r="AV34" i="34"/>
  <c r="AU34" i="34"/>
  <c r="AS34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BH33" i="34"/>
  <c r="BG33" i="34"/>
  <c r="BF33" i="34"/>
  <c r="BE33" i="34"/>
  <c r="BD33" i="34"/>
  <c r="BC33" i="34"/>
  <c r="BB33" i="34"/>
  <c r="BA33" i="34"/>
  <c r="AZ33" i="34"/>
  <c r="AY33" i="34"/>
  <c r="AX33" i="34"/>
  <c r="AW33" i="34"/>
  <c r="AV33" i="34"/>
  <c r="AU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BH32" i="34"/>
  <c r="BG32" i="34"/>
  <c r="BF32" i="34"/>
  <c r="BE32" i="34"/>
  <c r="BD32" i="34"/>
  <c r="BC32" i="34"/>
  <c r="BB32" i="34"/>
  <c r="BA32" i="34"/>
  <c r="AZ32" i="34"/>
  <c r="AY32" i="34"/>
  <c r="AX32" i="34"/>
  <c r="AW32" i="34"/>
  <c r="AV32" i="34"/>
  <c r="AU32" i="34"/>
  <c r="AS32" i="34"/>
  <c r="AR32" i="34"/>
  <c r="AQ32" i="34"/>
  <c r="AP32" i="34"/>
  <c r="AO32" i="34"/>
  <c r="AN32" i="34"/>
  <c r="AM32" i="34"/>
  <c r="AL32" i="34"/>
  <c r="AK32" i="34"/>
  <c r="AJ32" i="34"/>
  <c r="AI32" i="34"/>
  <c r="AH32" i="34"/>
  <c r="AG32" i="34"/>
  <c r="AF32" i="34"/>
  <c r="BH31" i="34"/>
  <c r="BG31" i="34"/>
  <c r="BF31" i="34"/>
  <c r="BE31" i="34"/>
  <c r="BD31" i="34"/>
  <c r="BC31" i="34"/>
  <c r="BB31" i="34"/>
  <c r="BA31" i="34"/>
  <c r="AZ31" i="34"/>
  <c r="AY31" i="34"/>
  <c r="AX31" i="34"/>
  <c r="AW31" i="34"/>
  <c r="AV31" i="34"/>
  <c r="AU31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BH30" i="34"/>
  <c r="BG30" i="34"/>
  <c r="BF30" i="34"/>
  <c r="BE30" i="34"/>
  <c r="BD30" i="34"/>
  <c r="BC30" i="34"/>
  <c r="BB30" i="34"/>
  <c r="BA30" i="34"/>
  <c r="AZ30" i="34"/>
  <c r="AY30" i="34"/>
  <c r="AX30" i="34"/>
  <c r="AW30" i="34"/>
  <c r="AV30" i="34"/>
  <c r="AU30" i="34"/>
  <c r="AS30" i="34"/>
  <c r="AR30" i="34"/>
  <c r="AQ30" i="34"/>
  <c r="AP30" i="34"/>
  <c r="AO30" i="34"/>
  <c r="AN30" i="34"/>
  <c r="AM30" i="34"/>
  <c r="AL30" i="34"/>
  <c r="AK30" i="34"/>
  <c r="AJ30" i="34"/>
  <c r="AI30" i="34"/>
  <c r="AH30" i="34"/>
  <c r="AG30" i="34"/>
  <c r="AF30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BH28" i="34"/>
  <c r="BG28" i="34"/>
  <c r="BF28" i="34"/>
  <c r="BE28" i="34"/>
  <c r="BD28" i="34"/>
  <c r="BC28" i="34"/>
  <c r="BB28" i="34"/>
  <c r="BA28" i="34"/>
  <c r="AZ28" i="34"/>
  <c r="AY28" i="34"/>
  <c r="AX28" i="34"/>
  <c r="AW28" i="34"/>
  <c r="AV28" i="34"/>
  <c r="AU28" i="34"/>
  <c r="AS28" i="34"/>
  <c r="AR28" i="34"/>
  <c r="AQ28" i="34"/>
  <c r="AP28" i="34"/>
  <c r="AO28" i="34"/>
  <c r="AN28" i="34"/>
  <c r="AM28" i="34"/>
  <c r="AL28" i="34"/>
  <c r="AK28" i="34"/>
  <c r="AJ28" i="34"/>
  <c r="AI28" i="34"/>
  <c r="AH28" i="34"/>
  <c r="AG28" i="34"/>
  <c r="AF28" i="34"/>
  <c r="BH27" i="34"/>
  <c r="BG27" i="34"/>
  <c r="BF27" i="34"/>
  <c r="BE27" i="34"/>
  <c r="BD27" i="34"/>
  <c r="BC27" i="34"/>
  <c r="BB27" i="34"/>
  <c r="BA27" i="34"/>
  <c r="AZ27" i="34"/>
  <c r="AY27" i="34"/>
  <c r="AX27" i="34"/>
  <c r="AW27" i="34"/>
  <c r="AV27" i="34"/>
  <c r="AU27" i="34"/>
  <c r="AS27" i="34"/>
  <c r="AR27" i="34"/>
  <c r="AQ27" i="34"/>
  <c r="AP27" i="34"/>
  <c r="AO27" i="34"/>
  <c r="AN27" i="34"/>
  <c r="AM27" i="34"/>
  <c r="AL27" i="34"/>
  <c r="AK27" i="34"/>
  <c r="AJ27" i="34"/>
  <c r="AI27" i="34"/>
  <c r="AH27" i="34"/>
  <c r="AG27" i="34"/>
  <c r="AF27" i="34"/>
  <c r="BH26" i="34"/>
  <c r="BG26" i="34"/>
  <c r="BF26" i="34"/>
  <c r="BE26" i="34"/>
  <c r="BD26" i="34"/>
  <c r="BC26" i="34"/>
  <c r="BB26" i="34"/>
  <c r="BA26" i="34"/>
  <c r="AZ26" i="34"/>
  <c r="AY26" i="34"/>
  <c r="AX26" i="34"/>
  <c r="AW26" i="34"/>
  <c r="AV26" i="34"/>
  <c r="AU26" i="34"/>
  <c r="AS26" i="34"/>
  <c r="AR26" i="34"/>
  <c r="AQ26" i="34"/>
  <c r="AP26" i="34"/>
  <c r="AO26" i="34"/>
  <c r="AN26" i="34"/>
  <c r="AM26" i="34"/>
  <c r="AL26" i="34"/>
  <c r="AK26" i="34"/>
  <c r="AJ26" i="34"/>
  <c r="AI26" i="34"/>
  <c r="AH26" i="34"/>
  <c r="AG26" i="34"/>
  <c r="AF26" i="34"/>
  <c r="BH25" i="34"/>
  <c r="BG25" i="34"/>
  <c r="BF25" i="34"/>
  <c r="BE25" i="34"/>
  <c r="BD25" i="34"/>
  <c r="BC25" i="34"/>
  <c r="BB25" i="34"/>
  <c r="BA25" i="34"/>
  <c r="AZ25" i="34"/>
  <c r="AY25" i="34"/>
  <c r="AX25" i="34"/>
  <c r="AW25" i="34"/>
  <c r="AV25" i="34"/>
  <c r="AU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BH24" i="34"/>
  <c r="BG24" i="34"/>
  <c r="BF24" i="34"/>
  <c r="BE24" i="34"/>
  <c r="BD24" i="34"/>
  <c r="BC24" i="34"/>
  <c r="BB24" i="34"/>
  <c r="BA24" i="34"/>
  <c r="AZ24" i="34"/>
  <c r="AY24" i="34"/>
  <c r="AX24" i="34"/>
  <c r="AW24" i="34"/>
  <c r="AV24" i="34"/>
  <c r="AU24" i="34"/>
  <c r="AS24" i="34"/>
  <c r="AR24" i="34"/>
  <c r="AQ24" i="34"/>
  <c r="AP24" i="34"/>
  <c r="AO24" i="34"/>
  <c r="AN24" i="34"/>
  <c r="AM24" i="34"/>
  <c r="AL24" i="34"/>
  <c r="AK24" i="34"/>
  <c r="AJ24" i="34"/>
  <c r="AI24" i="34"/>
  <c r="AH24" i="34"/>
  <c r="AG24" i="34"/>
  <c r="AF24" i="34"/>
  <c r="BH23" i="34"/>
  <c r="BG23" i="34"/>
  <c r="BF23" i="34"/>
  <c r="BE23" i="34"/>
  <c r="BD23" i="34"/>
  <c r="BC23" i="34"/>
  <c r="BB23" i="34"/>
  <c r="BA23" i="34"/>
  <c r="AZ23" i="34"/>
  <c r="AY23" i="34"/>
  <c r="AX23" i="34"/>
  <c r="AW23" i="34"/>
  <c r="AV23" i="34"/>
  <c r="AU23" i="34"/>
  <c r="AS23" i="34"/>
  <c r="AR23" i="34"/>
  <c r="AQ23" i="34"/>
  <c r="AP23" i="34"/>
  <c r="AO23" i="34"/>
  <c r="AN23" i="34"/>
  <c r="AM23" i="34"/>
  <c r="AL23" i="34"/>
  <c r="AK23" i="34"/>
  <c r="AJ23" i="34"/>
  <c r="AI23" i="34"/>
  <c r="AH23" i="34"/>
  <c r="AG23" i="34"/>
  <c r="AF23" i="34"/>
  <c r="BH22" i="34"/>
  <c r="BG22" i="34"/>
  <c r="BF22" i="34"/>
  <c r="BE22" i="34"/>
  <c r="BD22" i="34"/>
  <c r="BC22" i="34"/>
  <c r="BB22" i="34"/>
  <c r="BA22" i="34"/>
  <c r="AZ22" i="34"/>
  <c r="AY22" i="34"/>
  <c r="AX22" i="34"/>
  <c r="AW22" i="34"/>
  <c r="AV22" i="34"/>
  <c r="AU22" i="34"/>
  <c r="AS22" i="34"/>
  <c r="AR22" i="34"/>
  <c r="AQ22" i="34"/>
  <c r="AP22" i="34"/>
  <c r="AO22" i="34"/>
  <c r="AN22" i="34"/>
  <c r="AM22" i="34"/>
  <c r="AL22" i="34"/>
  <c r="AK22" i="34"/>
  <c r="AJ22" i="34"/>
  <c r="AI22" i="34"/>
  <c r="AH22" i="34"/>
  <c r="AG22" i="34"/>
  <c r="AF22" i="34"/>
  <c r="BH21" i="34"/>
  <c r="BG21" i="34"/>
  <c r="BF21" i="34"/>
  <c r="BE21" i="34"/>
  <c r="BD21" i="34"/>
  <c r="BC21" i="34"/>
  <c r="BB21" i="34"/>
  <c r="BA21" i="34"/>
  <c r="AZ21" i="34"/>
  <c r="AY21" i="34"/>
  <c r="AX21" i="34"/>
  <c r="AW21" i="34"/>
  <c r="AV21" i="34"/>
  <c r="AU21" i="34"/>
  <c r="AS21" i="34"/>
  <c r="AR21" i="34"/>
  <c r="AQ21" i="34"/>
  <c r="AP21" i="34"/>
  <c r="AO21" i="34"/>
  <c r="AN21" i="34"/>
  <c r="AM21" i="34"/>
  <c r="AL21" i="34"/>
  <c r="AK21" i="34"/>
  <c r="AJ21" i="34"/>
  <c r="AI21" i="34"/>
  <c r="AH21" i="34"/>
  <c r="AG21" i="34"/>
  <c r="AF21" i="34"/>
  <c r="BH20" i="34"/>
  <c r="BG20" i="34"/>
  <c r="BF20" i="34"/>
  <c r="BE20" i="34"/>
  <c r="BD20" i="34"/>
  <c r="BC20" i="34"/>
  <c r="BB20" i="34"/>
  <c r="BA20" i="34"/>
  <c r="AZ20" i="34"/>
  <c r="AY20" i="34"/>
  <c r="AX20" i="34"/>
  <c r="AW20" i="34"/>
  <c r="AV20" i="34"/>
  <c r="AU20" i="34"/>
  <c r="AS20" i="34"/>
  <c r="AR20" i="34"/>
  <c r="AQ20" i="34"/>
  <c r="AP20" i="34"/>
  <c r="AO20" i="34"/>
  <c r="AN20" i="34"/>
  <c r="AM20" i="34"/>
  <c r="AL20" i="34"/>
  <c r="AK20" i="34"/>
  <c r="AJ20" i="34"/>
  <c r="AI20" i="34"/>
  <c r="AH20" i="34"/>
  <c r="AG20" i="34"/>
  <c r="AF20" i="34"/>
  <c r="BH19" i="34"/>
  <c r="BG19" i="34"/>
  <c r="BF19" i="34"/>
  <c r="BE19" i="34"/>
  <c r="BD19" i="34"/>
  <c r="BC19" i="34"/>
  <c r="BB19" i="34"/>
  <c r="BA19" i="34"/>
  <c r="AZ19" i="34"/>
  <c r="AY19" i="34"/>
  <c r="AX19" i="34"/>
  <c r="AW19" i="34"/>
  <c r="AV19" i="34"/>
  <c r="AU19" i="34"/>
  <c r="AS19" i="34"/>
  <c r="AR19" i="34"/>
  <c r="AQ19" i="34"/>
  <c r="AP19" i="34"/>
  <c r="AO19" i="34"/>
  <c r="AN19" i="34"/>
  <c r="AM19" i="34"/>
  <c r="AL19" i="34"/>
  <c r="AK19" i="34"/>
  <c r="AJ19" i="34"/>
  <c r="AI19" i="34"/>
  <c r="AH19" i="34"/>
  <c r="AG19" i="34"/>
  <c r="AF19" i="34"/>
  <c r="BH18" i="34"/>
  <c r="BG18" i="34"/>
  <c r="BF18" i="34"/>
  <c r="BE18" i="34"/>
  <c r="BD18" i="34"/>
  <c r="BC18" i="34"/>
  <c r="BB18" i="34"/>
  <c r="BA18" i="34"/>
  <c r="AZ18" i="34"/>
  <c r="AY18" i="34"/>
  <c r="AX18" i="34"/>
  <c r="AW18" i="34"/>
  <c r="AV18" i="34"/>
  <c r="AU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BH17" i="34"/>
  <c r="BG17" i="34"/>
  <c r="BF17" i="34"/>
  <c r="BE17" i="34"/>
  <c r="BD17" i="34"/>
  <c r="BC17" i="34"/>
  <c r="BB17" i="34"/>
  <c r="BA17" i="34"/>
  <c r="AZ17" i="34"/>
  <c r="AY17" i="34"/>
  <c r="AX17" i="34"/>
  <c r="AW17" i="34"/>
  <c r="AV17" i="34"/>
  <c r="AU17" i="34"/>
  <c r="AS17" i="34"/>
  <c r="AR17" i="34"/>
  <c r="AQ17" i="34"/>
  <c r="AP17" i="34"/>
  <c r="AO17" i="34"/>
  <c r="AN17" i="34"/>
  <c r="AM17" i="34"/>
  <c r="AL17" i="34"/>
  <c r="AK17" i="34"/>
  <c r="AJ17" i="34"/>
  <c r="AI17" i="34"/>
  <c r="AH17" i="34"/>
  <c r="AG17" i="34"/>
  <c r="AF17" i="34"/>
  <c r="BH16" i="34"/>
  <c r="BG16" i="34"/>
  <c r="BF16" i="34"/>
  <c r="BE16" i="34"/>
  <c r="BD16" i="34"/>
  <c r="BC16" i="34"/>
  <c r="BB16" i="34"/>
  <c r="BA16" i="34"/>
  <c r="AZ16" i="34"/>
  <c r="AY16" i="34"/>
  <c r="AX16" i="34"/>
  <c r="AW16" i="34"/>
  <c r="AV16" i="34"/>
  <c r="AU16" i="34"/>
  <c r="AS16" i="34"/>
  <c r="AR16" i="34"/>
  <c r="AQ16" i="34"/>
  <c r="AP16" i="34"/>
  <c r="AO16" i="34"/>
  <c r="AN16" i="34"/>
  <c r="AM16" i="34"/>
  <c r="AL16" i="34"/>
  <c r="AK16" i="34"/>
  <c r="AJ16" i="34"/>
  <c r="AI16" i="34"/>
  <c r="AH16" i="34"/>
  <c r="AG16" i="34"/>
  <c r="AF16" i="34"/>
  <c r="BH15" i="34"/>
  <c r="BG15" i="34"/>
  <c r="BF15" i="34"/>
  <c r="BE15" i="34"/>
  <c r="BD15" i="34"/>
  <c r="BC15" i="34"/>
  <c r="BB15" i="34"/>
  <c r="BA15" i="34"/>
  <c r="AZ15" i="34"/>
  <c r="AY15" i="34"/>
  <c r="AX15" i="34"/>
  <c r="AW15" i="34"/>
  <c r="AV15" i="34"/>
  <c r="AU15" i="34"/>
  <c r="AS15" i="34"/>
  <c r="AR15" i="34"/>
  <c r="AQ15" i="34"/>
  <c r="AP15" i="34"/>
  <c r="AO15" i="34"/>
  <c r="AN15" i="34"/>
  <c r="AM15" i="34"/>
  <c r="AL15" i="34"/>
  <c r="AK15" i="34"/>
  <c r="AJ15" i="34"/>
  <c r="AI15" i="34"/>
  <c r="AH15" i="34"/>
  <c r="AG15" i="34"/>
  <c r="AF15" i="34"/>
  <c r="BH14" i="34"/>
  <c r="BG14" i="34"/>
  <c r="BF14" i="34"/>
  <c r="BE14" i="34"/>
  <c r="BD14" i="34"/>
  <c r="BC14" i="34"/>
  <c r="BB14" i="34"/>
  <c r="BA14" i="34"/>
  <c r="AZ14" i="34"/>
  <c r="AY14" i="34"/>
  <c r="AX14" i="34"/>
  <c r="AW14" i="34"/>
  <c r="AV14" i="34"/>
  <c r="AU14" i="34"/>
  <c r="AS14" i="34"/>
  <c r="AR14" i="34"/>
  <c r="AQ14" i="34"/>
  <c r="AP14" i="34"/>
  <c r="AO14" i="34"/>
  <c r="AN14" i="34"/>
  <c r="AM14" i="34"/>
  <c r="AL14" i="34"/>
  <c r="AK14" i="34"/>
  <c r="AJ14" i="34"/>
  <c r="AI14" i="34"/>
  <c r="AH14" i="34"/>
  <c r="AG14" i="34"/>
  <c r="AF14" i="34"/>
  <c r="BH13" i="34"/>
  <c r="BG13" i="34"/>
  <c r="BF13" i="34"/>
  <c r="BE13" i="34"/>
  <c r="BD13" i="34"/>
  <c r="BC13" i="34"/>
  <c r="BB13" i="34"/>
  <c r="BA13" i="34"/>
  <c r="AZ13" i="34"/>
  <c r="AY13" i="34"/>
  <c r="AX13" i="34"/>
  <c r="AW13" i="34"/>
  <c r="AV13" i="34"/>
  <c r="AU13" i="34"/>
  <c r="AS13" i="34"/>
  <c r="AR13" i="34"/>
  <c r="AQ13" i="34"/>
  <c r="AP13" i="34"/>
  <c r="AO13" i="34"/>
  <c r="AN13" i="34"/>
  <c r="AM13" i="34"/>
  <c r="AL13" i="34"/>
  <c r="AK13" i="34"/>
  <c r="AJ13" i="34"/>
  <c r="AI13" i="34"/>
  <c r="AH13" i="34"/>
  <c r="AG13" i="34"/>
  <c r="AF13" i="34"/>
  <c r="BH12" i="34"/>
  <c r="BG12" i="34"/>
  <c r="BF12" i="34"/>
  <c r="BE12" i="34"/>
  <c r="BD12" i="34"/>
  <c r="BC12" i="34"/>
  <c r="BB12" i="34"/>
  <c r="BA12" i="34"/>
  <c r="AZ12" i="34"/>
  <c r="AY12" i="34"/>
  <c r="AX12" i="34"/>
  <c r="AW12" i="34"/>
  <c r="AV12" i="34"/>
  <c r="AU12" i="34"/>
  <c r="AS12" i="34"/>
  <c r="AR12" i="34"/>
  <c r="AQ12" i="34"/>
  <c r="AP12" i="34"/>
  <c r="AO12" i="34"/>
  <c r="AN12" i="34"/>
  <c r="AM12" i="34"/>
  <c r="AL12" i="34"/>
  <c r="AK12" i="34"/>
  <c r="AJ12" i="34"/>
  <c r="AI12" i="34"/>
  <c r="AH12" i="34"/>
  <c r="AG12" i="34"/>
  <c r="AF12" i="34"/>
  <c r="BH11" i="34"/>
  <c r="BG11" i="34"/>
  <c r="BF11" i="34"/>
  <c r="BE11" i="34"/>
  <c r="BD11" i="34"/>
  <c r="BC11" i="34"/>
  <c r="BB11" i="34"/>
  <c r="BA11" i="34"/>
  <c r="AZ11" i="34"/>
  <c r="AY11" i="34"/>
  <c r="AX11" i="34"/>
  <c r="AW11" i="34"/>
  <c r="AV11" i="34"/>
  <c r="AU11" i="34"/>
  <c r="AS11" i="34"/>
  <c r="AR11" i="34"/>
  <c r="AQ11" i="34"/>
  <c r="AP11" i="34"/>
  <c r="AO11" i="34"/>
  <c r="AN11" i="34"/>
  <c r="AM11" i="34"/>
  <c r="AL11" i="34"/>
  <c r="AK11" i="34"/>
  <c r="AJ11" i="34"/>
  <c r="AI11" i="34"/>
  <c r="AH11" i="34"/>
  <c r="AG11" i="34"/>
  <c r="AF11" i="34"/>
  <c r="BH10" i="34"/>
  <c r="BG10" i="34"/>
  <c r="BF10" i="34"/>
  <c r="BE10" i="34"/>
  <c r="BD10" i="34"/>
  <c r="BC10" i="34"/>
  <c r="BB10" i="34"/>
  <c r="BA10" i="34"/>
  <c r="AZ10" i="34"/>
  <c r="AY10" i="34"/>
  <c r="AX10" i="34"/>
  <c r="AW10" i="34"/>
  <c r="AV10" i="34"/>
  <c r="AU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BH9" i="34"/>
  <c r="BG9" i="34"/>
  <c r="BF9" i="34"/>
  <c r="BE9" i="34"/>
  <c r="BD9" i="34"/>
  <c r="BC9" i="34"/>
  <c r="BB9" i="34"/>
  <c r="BA9" i="34"/>
  <c r="AZ9" i="34"/>
  <c r="AY9" i="34"/>
  <c r="AX9" i="34"/>
  <c r="AW9" i="34"/>
  <c r="AV9" i="34"/>
  <c r="AU9" i="34"/>
  <c r="AS9" i="34"/>
  <c r="AR9" i="34"/>
  <c r="AQ9" i="34"/>
  <c r="AP9" i="34"/>
  <c r="AO9" i="34"/>
  <c r="AN9" i="34"/>
  <c r="AM9" i="34"/>
  <c r="AL9" i="34"/>
  <c r="AK9" i="34"/>
  <c r="AJ9" i="34"/>
  <c r="AI9" i="34"/>
  <c r="AH9" i="34"/>
  <c r="AG9" i="34"/>
  <c r="AF9" i="34"/>
  <c r="BH8" i="34"/>
  <c r="BG8" i="34"/>
  <c r="BF8" i="34"/>
  <c r="BE8" i="34"/>
  <c r="BD8" i="34"/>
  <c r="BC8" i="34"/>
  <c r="BB8" i="34"/>
  <c r="BA8" i="34"/>
  <c r="AZ8" i="34"/>
  <c r="AY8" i="34"/>
  <c r="AX8" i="34"/>
  <c r="AW8" i="34"/>
  <c r="AV8" i="34"/>
  <c r="AU8" i="34"/>
  <c r="AS8" i="34"/>
  <c r="AR8" i="34"/>
  <c r="AQ8" i="34"/>
  <c r="AP8" i="34"/>
  <c r="AO8" i="34"/>
  <c r="AN8" i="34"/>
  <c r="AM8" i="34"/>
  <c r="AL8" i="34"/>
  <c r="AK8" i="34"/>
  <c r="AJ8" i="34"/>
  <c r="AI8" i="34"/>
  <c r="AH8" i="34"/>
  <c r="AG8" i="34"/>
  <c r="AF8" i="34"/>
  <c r="BH7" i="34"/>
  <c r="BG7" i="34"/>
  <c r="BF7" i="34"/>
  <c r="BE7" i="34"/>
  <c r="BD7" i="34"/>
  <c r="BC7" i="34"/>
  <c r="BB7" i="34"/>
  <c r="BA7" i="34"/>
  <c r="AZ7" i="34"/>
  <c r="AY7" i="34"/>
  <c r="AX7" i="34"/>
  <c r="AW7" i="34"/>
  <c r="AV7" i="34"/>
  <c r="AU7" i="34"/>
  <c r="AS7" i="34"/>
  <c r="AR7" i="34"/>
  <c r="AQ7" i="34"/>
  <c r="AP7" i="34"/>
  <c r="AO7" i="34"/>
  <c r="AN7" i="34"/>
  <c r="AM7" i="34"/>
  <c r="AL7" i="34"/>
  <c r="AK7" i="34"/>
  <c r="AJ7" i="34"/>
  <c r="AI7" i="34"/>
  <c r="AH7" i="34"/>
  <c r="AG7" i="34"/>
  <c r="AF7" i="34"/>
  <c r="BH6" i="34"/>
  <c r="BG6" i="34"/>
  <c r="BF6" i="34"/>
  <c r="BE6" i="34"/>
  <c r="BD6" i="34"/>
  <c r="BC6" i="34"/>
  <c r="BB6" i="34"/>
  <c r="BA6" i="34"/>
  <c r="AZ6" i="34"/>
  <c r="AY6" i="34"/>
  <c r="AX6" i="34"/>
  <c r="AW6" i="34"/>
  <c r="AV6" i="34"/>
  <c r="AU6" i="34"/>
  <c r="AS6" i="34"/>
  <c r="AR6" i="34"/>
  <c r="AQ6" i="34"/>
  <c r="AP6" i="34"/>
  <c r="AO6" i="34"/>
  <c r="AN6" i="34"/>
  <c r="AM6" i="34"/>
  <c r="AL6" i="34"/>
  <c r="AK6" i="34"/>
  <c r="AJ6" i="34"/>
  <c r="AI6" i="34"/>
  <c r="AH6" i="34"/>
  <c r="AG6" i="34"/>
  <c r="AF6" i="34"/>
  <c r="BH5" i="34"/>
  <c r="BG5" i="34"/>
  <c r="BF5" i="34"/>
  <c r="BE5" i="34"/>
  <c r="BD5" i="34"/>
  <c r="BC5" i="34"/>
  <c r="BB5" i="34"/>
  <c r="BA5" i="34"/>
  <c r="AZ5" i="34"/>
  <c r="AY5" i="34"/>
  <c r="AX5" i="34"/>
  <c r="AW5" i="34"/>
  <c r="AV5" i="34"/>
  <c r="AU5" i="34"/>
  <c r="AS5" i="34"/>
  <c r="AR5" i="34"/>
  <c r="AQ5" i="34"/>
  <c r="AP5" i="34"/>
  <c r="AO5" i="34"/>
  <c r="AN5" i="34"/>
  <c r="AM5" i="34"/>
  <c r="AL5" i="34"/>
  <c r="AK5" i="34"/>
  <c r="AJ5" i="34"/>
  <c r="AI5" i="34"/>
  <c r="AH5" i="34"/>
  <c r="AG5" i="34"/>
  <c r="AF5" i="34"/>
  <c r="BH4" i="34"/>
  <c r="BG4" i="34"/>
  <c r="BF4" i="34"/>
  <c r="BE4" i="34"/>
  <c r="BD4" i="34"/>
  <c r="BC4" i="34"/>
  <c r="BB4" i="34"/>
  <c r="BA4" i="34"/>
  <c r="AZ4" i="34"/>
  <c r="AY4" i="34"/>
  <c r="AX4" i="34"/>
  <c r="AW4" i="34"/>
  <c r="AV4" i="34"/>
  <c r="AU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BH3" i="34"/>
  <c r="BG3" i="34"/>
  <c r="BF3" i="34"/>
  <c r="BE3" i="34"/>
  <c r="BD3" i="34"/>
  <c r="BC3" i="34"/>
  <c r="BB3" i="34"/>
  <c r="BA3" i="34"/>
  <c r="AZ3" i="34"/>
  <c r="AY3" i="34"/>
  <c r="AX3" i="34"/>
  <c r="AW3" i="34"/>
  <c r="AV3" i="34"/>
  <c r="AU3" i="34"/>
  <c r="AS3" i="34"/>
  <c r="AR3" i="34"/>
  <c r="AQ3" i="34"/>
  <c r="AP3" i="34"/>
  <c r="AO3" i="34"/>
  <c r="AN3" i="34"/>
  <c r="AM3" i="34"/>
  <c r="AL3" i="34"/>
  <c r="AK3" i="34"/>
  <c r="AJ3" i="34"/>
  <c r="AI3" i="34"/>
  <c r="AH3" i="34"/>
  <c r="AG3" i="34"/>
  <c r="AF3" i="34"/>
  <c r="L3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S568" i="33"/>
  <c r="AV3" i="12"/>
  <c r="AW3" i="12"/>
  <c r="AX3" i="12"/>
  <c r="AY3" i="12"/>
  <c r="AZ3" i="12"/>
  <c r="BA3" i="12"/>
  <c r="BB3" i="12"/>
  <c r="BC3" i="12"/>
  <c r="BD3" i="12"/>
  <c r="AV4" i="12"/>
  <c r="AW4" i="12"/>
  <c r="AX4" i="12"/>
  <c r="AY4" i="12"/>
  <c r="AZ4" i="12"/>
  <c r="BA4" i="12"/>
  <c r="BB4" i="12"/>
  <c r="BC4" i="12"/>
  <c r="BD4" i="12"/>
  <c r="AV5" i="12"/>
  <c r="AW5" i="12"/>
  <c r="AX5" i="12"/>
  <c r="AY5" i="12"/>
  <c r="AZ5" i="12"/>
  <c r="BA5" i="12"/>
  <c r="BB5" i="12"/>
  <c r="BC5" i="12"/>
  <c r="BD5" i="12"/>
  <c r="AV6" i="12"/>
  <c r="AW6" i="12"/>
  <c r="AX6" i="12"/>
  <c r="AY6" i="12"/>
  <c r="AZ6" i="12"/>
  <c r="BA6" i="12"/>
  <c r="BB6" i="12"/>
  <c r="BC6" i="12"/>
  <c r="BD6" i="12"/>
  <c r="AV7" i="12"/>
  <c r="AW7" i="12"/>
  <c r="AX7" i="12"/>
  <c r="AY7" i="12"/>
  <c r="AZ7" i="12"/>
  <c r="BA7" i="12"/>
  <c r="BB7" i="12"/>
  <c r="BC7" i="12"/>
  <c r="BD7" i="12"/>
  <c r="AV8" i="12"/>
  <c r="AW8" i="12"/>
  <c r="AX8" i="12"/>
  <c r="AY8" i="12"/>
  <c r="AZ8" i="12"/>
  <c r="BA8" i="12"/>
  <c r="BB8" i="12"/>
  <c r="BC8" i="12"/>
  <c r="BD8" i="12"/>
  <c r="AV9" i="12"/>
  <c r="AW9" i="12"/>
  <c r="AX9" i="12"/>
  <c r="AY9" i="12"/>
  <c r="AZ9" i="12"/>
  <c r="BA9" i="12"/>
  <c r="BB9" i="12"/>
  <c r="BC9" i="12"/>
  <c r="BD9" i="12"/>
  <c r="AV10" i="12"/>
  <c r="AW10" i="12"/>
  <c r="AX10" i="12"/>
  <c r="AY10" i="12"/>
  <c r="AZ10" i="12"/>
  <c r="BA10" i="12"/>
  <c r="BB10" i="12"/>
  <c r="BC10" i="12"/>
  <c r="BD10" i="12"/>
  <c r="AV11" i="12"/>
  <c r="AW11" i="12"/>
  <c r="AX11" i="12"/>
  <c r="AY11" i="12"/>
  <c r="AZ11" i="12"/>
  <c r="BA11" i="12"/>
  <c r="BB11" i="12"/>
  <c r="BC11" i="12"/>
  <c r="BD11" i="12"/>
  <c r="AV12" i="12"/>
  <c r="AW12" i="12"/>
  <c r="AX12" i="12"/>
  <c r="AY12" i="12"/>
  <c r="AZ12" i="12"/>
  <c r="BA12" i="12"/>
  <c r="BB12" i="12"/>
  <c r="BC12" i="12"/>
  <c r="BD12" i="12"/>
  <c r="AV13" i="12"/>
  <c r="AW13" i="12"/>
  <c r="AX13" i="12"/>
  <c r="AY13" i="12"/>
  <c r="AZ13" i="12"/>
  <c r="BA13" i="12"/>
  <c r="BB13" i="12"/>
  <c r="BC13" i="12"/>
  <c r="BD13" i="12"/>
  <c r="AV14" i="12"/>
  <c r="AW14" i="12"/>
  <c r="AX14" i="12"/>
  <c r="AY14" i="12"/>
  <c r="AZ14" i="12"/>
  <c r="BA14" i="12"/>
  <c r="BB14" i="12"/>
  <c r="BC14" i="12"/>
  <c r="BD14" i="12"/>
  <c r="AV15" i="12"/>
  <c r="AW15" i="12"/>
  <c r="AX15" i="12"/>
  <c r="AY15" i="12"/>
  <c r="AZ15" i="12"/>
  <c r="BA15" i="12"/>
  <c r="BB15" i="12"/>
  <c r="BC15" i="12"/>
  <c r="BD15" i="12"/>
  <c r="AV16" i="12"/>
  <c r="AW16" i="12"/>
  <c r="AX16" i="12"/>
  <c r="AY16" i="12"/>
  <c r="AZ16" i="12"/>
  <c r="BA16" i="12"/>
  <c r="BB16" i="12"/>
  <c r="BC16" i="12"/>
  <c r="BD16" i="12"/>
  <c r="AV17" i="12"/>
  <c r="AW17" i="12"/>
  <c r="AX17" i="12"/>
  <c r="AY17" i="12"/>
  <c r="AZ17" i="12"/>
  <c r="BA17" i="12"/>
  <c r="BB17" i="12"/>
  <c r="BC17" i="12"/>
  <c r="BD17" i="12"/>
  <c r="AV18" i="12"/>
  <c r="AW18" i="12"/>
  <c r="AX18" i="12"/>
  <c r="AY18" i="12"/>
  <c r="AZ18" i="12"/>
  <c r="BA18" i="12"/>
  <c r="BB18" i="12"/>
  <c r="BC18" i="12"/>
  <c r="BD18" i="12"/>
  <c r="AV19" i="12"/>
  <c r="AW19" i="12"/>
  <c r="AX19" i="12"/>
  <c r="AY19" i="12"/>
  <c r="AZ19" i="12"/>
  <c r="BA19" i="12"/>
  <c r="BB19" i="12"/>
  <c r="BC19" i="12"/>
  <c r="BD19" i="12"/>
  <c r="AV20" i="12"/>
  <c r="AW20" i="12"/>
  <c r="AX20" i="12"/>
  <c r="AY20" i="12"/>
  <c r="AZ20" i="12"/>
  <c r="BA20" i="12"/>
  <c r="BB20" i="12"/>
  <c r="BC20" i="12"/>
  <c r="BD20" i="12"/>
  <c r="AV21" i="12"/>
  <c r="AW21" i="12"/>
  <c r="AX21" i="12"/>
  <c r="AY21" i="12"/>
  <c r="AZ21" i="12"/>
  <c r="BA21" i="12"/>
  <c r="BB21" i="12"/>
  <c r="BC21" i="12"/>
  <c r="BD21" i="12"/>
  <c r="AV22" i="12"/>
  <c r="AW22" i="12"/>
  <c r="AX22" i="12"/>
  <c r="AY22" i="12"/>
  <c r="AZ22" i="12"/>
  <c r="BA22" i="12"/>
  <c r="BB22" i="12"/>
  <c r="BC22" i="12"/>
  <c r="BD22" i="12"/>
  <c r="AV23" i="12"/>
  <c r="AW23" i="12"/>
  <c r="AX23" i="12"/>
  <c r="AY23" i="12"/>
  <c r="AZ23" i="12"/>
  <c r="BA23" i="12"/>
  <c r="BB23" i="12"/>
  <c r="BC23" i="12"/>
  <c r="BD23" i="12"/>
  <c r="AV24" i="12"/>
  <c r="AW24" i="12"/>
  <c r="AX24" i="12"/>
  <c r="AY24" i="12"/>
  <c r="AZ24" i="12"/>
  <c r="BA24" i="12"/>
  <c r="BB24" i="12"/>
  <c r="BC24" i="12"/>
  <c r="BD24" i="12"/>
  <c r="AV25" i="12"/>
  <c r="AW25" i="12"/>
  <c r="AX25" i="12"/>
  <c r="AY25" i="12"/>
  <c r="AZ25" i="12"/>
  <c r="BA25" i="12"/>
  <c r="BB25" i="12"/>
  <c r="BC25" i="12"/>
  <c r="BD25" i="12"/>
  <c r="AV26" i="12"/>
  <c r="AW26" i="12"/>
  <c r="AX26" i="12"/>
  <c r="AY26" i="12"/>
  <c r="AZ26" i="12"/>
  <c r="BA26" i="12"/>
  <c r="BB26" i="12"/>
  <c r="BC26" i="12"/>
  <c r="BD26" i="12"/>
  <c r="AV27" i="12"/>
  <c r="AW27" i="12"/>
  <c r="AX27" i="12"/>
  <c r="AY27" i="12"/>
  <c r="AZ27" i="12"/>
  <c r="BA27" i="12"/>
  <c r="BB27" i="12"/>
  <c r="BC27" i="12"/>
  <c r="BD27" i="12"/>
  <c r="AV28" i="12"/>
  <c r="AW28" i="12"/>
  <c r="AX28" i="12"/>
  <c r="AY28" i="12"/>
  <c r="AZ28" i="12"/>
  <c r="BA28" i="12"/>
  <c r="BB28" i="12"/>
  <c r="BC28" i="12"/>
  <c r="BD28" i="12"/>
  <c r="AV29" i="12"/>
  <c r="AW29" i="12"/>
  <c r="AX29" i="12"/>
  <c r="AY29" i="12"/>
  <c r="AZ29" i="12"/>
  <c r="BA29" i="12"/>
  <c r="BB29" i="12"/>
  <c r="BC29" i="12"/>
  <c r="BD29" i="12"/>
  <c r="AV30" i="12"/>
  <c r="AW30" i="12"/>
  <c r="AX30" i="12"/>
  <c r="AY30" i="12"/>
  <c r="AZ30" i="12"/>
  <c r="BA30" i="12"/>
  <c r="BB30" i="12"/>
  <c r="BC30" i="12"/>
  <c r="BD30" i="12"/>
  <c r="AV31" i="12"/>
  <c r="AW31" i="12"/>
  <c r="AX31" i="12"/>
  <c r="AY31" i="12"/>
  <c r="AZ31" i="12"/>
  <c r="BA31" i="12"/>
  <c r="BB31" i="12"/>
  <c r="BC31" i="12"/>
  <c r="BD31" i="12"/>
  <c r="AV32" i="12"/>
  <c r="AW32" i="12"/>
  <c r="AX32" i="12"/>
  <c r="AY32" i="12"/>
  <c r="AZ32" i="12"/>
  <c r="BA32" i="12"/>
  <c r="BB32" i="12"/>
  <c r="BC32" i="12"/>
  <c r="BD32" i="12"/>
  <c r="AV33" i="12"/>
  <c r="AW33" i="12"/>
  <c r="AX33" i="12"/>
  <c r="AY33" i="12"/>
  <c r="AZ33" i="12"/>
  <c r="BA33" i="12"/>
  <c r="BB33" i="12"/>
  <c r="BC33" i="12"/>
  <c r="BD33" i="12"/>
  <c r="AV34" i="12"/>
  <c r="AW34" i="12"/>
  <c r="AX34" i="12"/>
  <c r="AY34" i="12"/>
  <c r="AZ34" i="12"/>
  <c r="BA34" i="12"/>
  <c r="BB34" i="12"/>
  <c r="BC34" i="12"/>
  <c r="BD34" i="12"/>
  <c r="AV35" i="12"/>
  <c r="AW35" i="12"/>
  <c r="AX35" i="12"/>
  <c r="AY35" i="12"/>
  <c r="AZ35" i="12"/>
  <c r="BA35" i="12"/>
  <c r="BB35" i="12"/>
  <c r="BC35" i="12"/>
  <c r="BD35" i="12"/>
  <c r="AV36" i="12"/>
  <c r="AW36" i="12"/>
  <c r="AX36" i="12"/>
  <c r="AY36" i="12"/>
  <c r="AZ36" i="12"/>
  <c r="BA36" i="12"/>
  <c r="BB36" i="12"/>
  <c r="BC36" i="12"/>
  <c r="BD36" i="12"/>
  <c r="AU4" i="12"/>
  <c r="AU5" i="12"/>
  <c r="AU6" i="12"/>
  <c r="AU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8" i="12"/>
  <c r="AU29" i="12"/>
  <c r="AU30" i="12"/>
  <c r="AU31" i="12"/>
  <c r="AU32" i="12"/>
  <c r="AU33" i="12"/>
  <c r="AU34" i="12"/>
  <c r="AU35" i="12"/>
  <c r="AU36" i="12"/>
  <c r="AU3" i="12"/>
  <c r="AG3" i="12"/>
  <c r="AH3" i="12"/>
  <c r="AI3" i="12"/>
  <c r="AJ3" i="12"/>
  <c r="AK3" i="12"/>
  <c r="AL3" i="12"/>
  <c r="AM3" i="12"/>
  <c r="AN3" i="12"/>
  <c r="AO3" i="12"/>
  <c r="AG4" i="12"/>
  <c r="AH4" i="12"/>
  <c r="AI4" i="12"/>
  <c r="AJ4" i="12"/>
  <c r="AK4" i="12"/>
  <c r="AL4" i="12"/>
  <c r="AM4" i="12"/>
  <c r="AN4" i="12"/>
  <c r="AO4" i="12"/>
  <c r="AG5" i="12"/>
  <c r="AH5" i="12"/>
  <c r="AI5" i="12"/>
  <c r="AJ5" i="12"/>
  <c r="AK5" i="12"/>
  <c r="AL5" i="12"/>
  <c r="AM5" i="12"/>
  <c r="AN5" i="12"/>
  <c r="AO5" i="12"/>
  <c r="AG6" i="12"/>
  <c r="AH6" i="12"/>
  <c r="AI6" i="12"/>
  <c r="AJ6" i="12"/>
  <c r="AK6" i="12"/>
  <c r="AL6" i="12"/>
  <c r="AM6" i="12"/>
  <c r="AN6" i="12"/>
  <c r="AO6" i="12"/>
  <c r="AG7" i="12"/>
  <c r="AH7" i="12"/>
  <c r="AI7" i="12"/>
  <c r="AJ7" i="12"/>
  <c r="AK7" i="12"/>
  <c r="AL7" i="12"/>
  <c r="AM7" i="12"/>
  <c r="AN7" i="12"/>
  <c r="AO7" i="12"/>
  <c r="AG8" i="12"/>
  <c r="AH8" i="12"/>
  <c r="AI8" i="12"/>
  <c r="AJ8" i="12"/>
  <c r="AK8" i="12"/>
  <c r="AL8" i="12"/>
  <c r="AM8" i="12"/>
  <c r="AN8" i="12"/>
  <c r="AO8" i="12"/>
  <c r="AG9" i="12"/>
  <c r="AH9" i="12"/>
  <c r="AI9" i="12"/>
  <c r="AJ9" i="12"/>
  <c r="AK9" i="12"/>
  <c r="AL9" i="12"/>
  <c r="AM9" i="12"/>
  <c r="AN9" i="12"/>
  <c r="AO9" i="12"/>
  <c r="AG10" i="12"/>
  <c r="AH10" i="12"/>
  <c r="AI10" i="12"/>
  <c r="AJ10" i="12"/>
  <c r="AK10" i="12"/>
  <c r="AL10" i="12"/>
  <c r="AM10" i="12"/>
  <c r="AN10" i="12"/>
  <c r="AO10" i="12"/>
  <c r="AG11" i="12"/>
  <c r="AH11" i="12"/>
  <c r="AI11" i="12"/>
  <c r="AJ11" i="12"/>
  <c r="AK11" i="12"/>
  <c r="AL11" i="12"/>
  <c r="AM11" i="12"/>
  <c r="AN11" i="12"/>
  <c r="AO11" i="12"/>
  <c r="AG12" i="12"/>
  <c r="AH12" i="12"/>
  <c r="AI12" i="12"/>
  <c r="AJ12" i="12"/>
  <c r="AK12" i="12"/>
  <c r="AL12" i="12"/>
  <c r="AM12" i="12"/>
  <c r="AN12" i="12"/>
  <c r="AO12" i="12"/>
  <c r="AG13" i="12"/>
  <c r="AH13" i="12"/>
  <c r="AI13" i="12"/>
  <c r="AJ13" i="12"/>
  <c r="AK13" i="12"/>
  <c r="AL13" i="12"/>
  <c r="AM13" i="12"/>
  <c r="AN13" i="12"/>
  <c r="AO13" i="12"/>
  <c r="AG14" i="12"/>
  <c r="AH14" i="12"/>
  <c r="AI14" i="12"/>
  <c r="AJ14" i="12"/>
  <c r="AK14" i="12"/>
  <c r="AL14" i="12"/>
  <c r="AM14" i="12"/>
  <c r="AN14" i="12"/>
  <c r="AO14" i="12"/>
  <c r="AG15" i="12"/>
  <c r="AH15" i="12"/>
  <c r="AI15" i="12"/>
  <c r="AJ15" i="12"/>
  <c r="AK15" i="12"/>
  <c r="AL15" i="12"/>
  <c r="AM15" i="12"/>
  <c r="AN15" i="12"/>
  <c r="AO15" i="12"/>
  <c r="AG16" i="12"/>
  <c r="AH16" i="12"/>
  <c r="AI16" i="12"/>
  <c r="AJ16" i="12"/>
  <c r="AK16" i="12"/>
  <c r="AL16" i="12"/>
  <c r="AM16" i="12"/>
  <c r="AN16" i="12"/>
  <c r="AO16" i="12"/>
  <c r="AG17" i="12"/>
  <c r="AH17" i="12"/>
  <c r="AI17" i="12"/>
  <c r="AJ17" i="12"/>
  <c r="AK17" i="12"/>
  <c r="AL17" i="12"/>
  <c r="AM17" i="12"/>
  <c r="AN17" i="12"/>
  <c r="AO17" i="12"/>
  <c r="AG18" i="12"/>
  <c r="AH18" i="12"/>
  <c r="AI18" i="12"/>
  <c r="AJ18" i="12"/>
  <c r="AK18" i="12"/>
  <c r="AL18" i="12"/>
  <c r="AM18" i="12"/>
  <c r="AN18" i="12"/>
  <c r="AO18" i="12"/>
  <c r="AG19" i="12"/>
  <c r="AH19" i="12"/>
  <c r="AI19" i="12"/>
  <c r="AJ19" i="12"/>
  <c r="AK19" i="12"/>
  <c r="AL19" i="12"/>
  <c r="AM19" i="12"/>
  <c r="AN19" i="12"/>
  <c r="AO19" i="12"/>
  <c r="AG20" i="12"/>
  <c r="AH20" i="12"/>
  <c r="AI20" i="12"/>
  <c r="AJ20" i="12"/>
  <c r="AK20" i="12"/>
  <c r="AL20" i="12"/>
  <c r="AM20" i="12"/>
  <c r="AN20" i="12"/>
  <c r="AO20" i="12"/>
  <c r="AG21" i="12"/>
  <c r="AH21" i="12"/>
  <c r="AI21" i="12"/>
  <c r="AJ21" i="12"/>
  <c r="AK21" i="12"/>
  <c r="AL21" i="12"/>
  <c r="AM21" i="12"/>
  <c r="AN21" i="12"/>
  <c r="AO21" i="12"/>
  <c r="AG22" i="12"/>
  <c r="AH22" i="12"/>
  <c r="AI22" i="12"/>
  <c r="AJ22" i="12"/>
  <c r="AK22" i="12"/>
  <c r="AL22" i="12"/>
  <c r="AM22" i="12"/>
  <c r="AN22" i="12"/>
  <c r="AO22" i="12"/>
  <c r="AG23" i="12"/>
  <c r="AH23" i="12"/>
  <c r="AI23" i="12"/>
  <c r="AJ23" i="12"/>
  <c r="AK23" i="12"/>
  <c r="AL23" i="12"/>
  <c r="AM23" i="12"/>
  <c r="AN23" i="12"/>
  <c r="AO23" i="12"/>
  <c r="AG24" i="12"/>
  <c r="AH24" i="12"/>
  <c r="AI24" i="12"/>
  <c r="AJ24" i="12"/>
  <c r="AK24" i="12"/>
  <c r="AL24" i="12"/>
  <c r="AM24" i="12"/>
  <c r="AN24" i="12"/>
  <c r="AO24" i="12"/>
  <c r="AG25" i="12"/>
  <c r="AH25" i="12"/>
  <c r="AI25" i="12"/>
  <c r="AJ25" i="12"/>
  <c r="AK25" i="12"/>
  <c r="AL25" i="12"/>
  <c r="AM25" i="12"/>
  <c r="AN25" i="12"/>
  <c r="AO25" i="12"/>
  <c r="AG26" i="12"/>
  <c r="AH26" i="12"/>
  <c r="AI26" i="12"/>
  <c r="AJ26" i="12"/>
  <c r="AK26" i="12"/>
  <c r="AL26" i="12"/>
  <c r="AM26" i="12"/>
  <c r="AN26" i="12"/>
  <c r="AO26" i="12"/>
  <c r="AG27" i="12"/>
  <c r="AH27" i="12"/>
  <c r="AI27" i="12"/>
  <c r="AJ27" i="12"/>
  <c r="AK27" i="12"/>
  <c r="AL27" i="12"/>
  <c r="AM27" i="12"/>
  <c r="AN27" i="12"/>
  <c r="AO27" i="12"/>
  <c r="AG28" i="12"/>
  <c r="AH28" i="12"/>
  <c r="AI28" i="12"/>
  <c r="AJ28" i="12"/>
  <c r="AK28" i="12"/>
  <c r="AL28" i="12"/>
  <c r="AM28" i="12"/>
  <c r="AN28" i="12"/>
  <c r="AO28" i="12"/>
  <c r="AG29" i="12"/>
  <c r="AH29" i="12"/>
  <c r="AI29" i="12"/>
  <c r="AJ29" i="12"/>
  <c r="AK29" i="12"/>
  <c r="AL29" i="12"/>
  <c r="AM29" i="12"/>
  <c r="AN29" i="12"/>
  <c r="AO29" i="12"/>
  <c r="AG30" i="12"/>
  <c r="AH30" i="12"/>
  <c r="AI30" i="12"/>
  <c r="AJ30" i="12"/>
  <c r="AK30" i="12"/>
  <c r="AL30" i="12"/>
  <c r="AM30" i="12"/>
  <c r="AN30" i="12"/>
  <c r="AO30" i="12"/>
  <c r="AG31" i="12"/>
  <c r="AH31" i="12"/>
  <c r="AI31" i="12"/>
  <c r="AJ31" i="12"/>
  <c r="AK31" i="12"/>
  <c r="AL31" i="12"/>
  <c r="AM31" i="12"/>
  <c r="AN31" i="12"/>
  <c r="AO31" i="12"/>
  <c r="AG32" i="12"/>
  <c r="AH32" i="12"/>
  <c r="AI32" i="12"/>
  <c r="AJ32" i="12"/>
  <c r="AK32" i="12"/>
  <c r="AL32" i="12"/>
  <c r="AM32" i="12"/>
  <c r="AN32" i="12"/>
  <c r="AO32" i="12"/>
  <c r="AG33" i="12"/>
  <c r="AH33" i="12"/>
  <c r="AI33" i="12"/>
  <c r="AJ33" i="12"/>
  <c r="AK33" i="12"/>
  <c r="AL33" i="12"/>
  <c r="AM33" i="12"/>
  <c r="AN33" i="12"/>
  <c r="AO33" i="12"/>
  <c r="AQ33" i="12"/>
  <c r="AG34" i="12"/>
  <c r="AH34" i="12"/>
  <c r="AI34" i="12"/>
  <c r="AJ34" i="12"/>
  <c r="AK34" i="12"/>
  <c r="AL34" i="12"/>
  <c r="AM34" i="12"/>
  <c r="AN34" i="12"/>
  <c r="AO34" i="12"/>
  <c r="AG35" i="12"/>
  <c r="AH35" i="12"/>
  <c r="AI35" i="12"/>
  <c r="AJ35" i="12"/>
  <c r="AK35" i="12"/>
  <c r="AL35" i="12"/>
  <c r="AM35" i="12"/>
  <c r="AN35" i="12"/>
  <c r="AO35" i="12"/>
  <c r="AG36" i="12"/>
  <c r="AH36" i="12"/>
  <c r="AI36" i="12"/>
  <c r="AJ36" i="12"/>
  <c r="AK36" i="12"/>
  <c r="AL36" i="12"/>
  <c r="AM36" i="12"/>
  <c r="AN36" i="12"/>
  <c r="AO36" i="12"/>
  <c r="AF4" i="12"/>
  <c r="AF5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" i="12"/>
  <c r="BE4" i="12"/>
  <c r="BE6" i="12"/>
  <c r="BE8" i="12"/>
  <c r="BE12" i="12"/>
  <c r="BE20" i="12"/>
  <c r="BE22" i="12"/>
  <c r="BE24" i="12"/>
  <c r="BE28" i="12"/>
  <c r="BE36" i="12"/>
  <c r="BE13" i="12"/>
  <c r="BE18" i="12"/>
  <c r="BE29" i="12"/>
  <c r="BE34" i="12"/>
  <c r="BE5" i="12"/>
  <c r="BF7" i="12"/>
  <c r="BF9" i="12"/>
  <c r="BE10" i="12"/>
  <c r="BF11" i="12"/>
  <c r="BE14" i="12"/>
  <c r="BF15" i="12"/>
  <c r="BF16" i="12"/>
  <c r="BF17" i="12"/>
  <c r="BF21" i="12"/>
  <c r="BF23" i="12"/>
  <c r="BF25" i="12"/>
  <c r="BE26" i="12"/>
  <c r="BF27" i="12"/>
  <c r="BE30" i="12"/>
  <c r="BG32" i="12"/>
  <c r="BF33" i="12"/>
  <c r="BE35" i="12"/>
  <c r="AQ38" i="17"/>
  <c r="S564" i="33"/>
  <c r="T564" i="33"/>
  <c r="T566" i="33"/>
  <c r="U566" i="33"/>
  <c r="S571" i="33"/>
  <c r="T571" i="33"/>
  <c r="T573" i="33"/>
  <c r="T574" i="33"/>
  <c r="T568" i="33"/>
  <c r="AP36" i="12"/>
  <c r="AQ35" i="12"/>
  <c r="AP32" i="12"/>
  <c r="AP28" i="12"/>
  <c r="AQ27" i="12"/>
  <c r="AP24" i="12"/>
  <c r="AQ23" i="12"/>
  <c r="AP20" i="12"/>
  <c r="AQ19" i="12"/>
  <c r="AP16" i="12"/>
  <c r="AQ15" i="12"/>
  <c r="AP12" i="12"/>
  <c r="AQ11" i="12"/>
  <c r="AP8" i="12"/>
  <c r="AQ7" i="12"/>
  <c r="AP4" i="12"/>
  <c r="BF35" i="12"/>
  <c r="BE32" i="12"/>
  <c r="BF19" i="12"/>
  <c r="BE16" i="12"/>
  <c r="AP35" i="12"/>
  <c r="AP31" i="12"/>
  <c r="AP27" i="12"/>
  <c r="AP23" i="12"/>
  <c r="AP19" i="12"/>
  <c r="AP15" i="12"/>
  <c r="AP11" i="12"/>
  <c r="AP7" i="12"/>
  <c r="BE31" i="12"/>
  <c r="BE27" i="12"/>
  <c r="BE23" i="12"/>
  <c r="BE19" i="12"/>
  <c r="BE15" i="12"/>
  <c r="BE11" i="12"/>
  <c r="BE7" i="12"/>
  <c r="AS35" i="12"/>
  <c r="AP34" i="12"/>
  <c r="AR32" i="12"/>
  <c r="AP30" i="12"/>
  <c r="AP26" i="12"/>
  <c r="AQ25" i="12"/>
  <c r="AP22" i="12"/>
  <c r="AQ21" i="12"/>
  <c r="AP18" i="12"/>
  <c r="AQ17" i="12"/>
  <c r="AP14" i="12"/>
  <c r="AP10" i="12"/>
  <c r="AQ9" i="12"/>
  <c r="AP6" i="12"/>
  <c r="BH35" i="12"/>
  <c r="AR35" i="12"/>
  <c r="AP33" i="12"/>
  <c r="AQ32" i="12"/>
  <c r="AP29" i="12"/>
  <c r="AP25" i="12"/>
  <c r="AP21" i="12"/>
  <c r="AP17" i="12"/>
  <c r="AQ16" i="12"/>
  <c r="AP13" i="12"/>
  <c r="AP9" i="12"/>
  <c r="AP5" i="12"/>
  <c r="BG35" i="12"/>
  <c r="BE33" i="12"/>
  <c r="BF32" i="12"/>
  <c r="BE25" i="12"/>
  <c r="BE21" i="12"/>
  <c r="BE17" i="12"/>
  <c r="BE9" i="12"/>
  <c r="AP3" i="12"/>
  <c r="BE3" i="12"/>
  <c r="T569" i="33"/>
  <c r="Q37" i="18"/>
  <c r="AW37" i="17"/>
  <c r="BH16" i="12"/>
  <c r="AS16" i="12"/>
  <c r="BF34" i="12"/>
  <c r="AQ34" i="12"/>
  <c r="BF6" i="12"/>
  <c r="AQ6" i="12"/>
  <c r="BG9" i="12"/>
  <c r="AR9" i="12"/>
  <c r="BF10" i="12"/>
  <c r="AQ10" i="12"/>
  <c r="BF29" i="12"/>
  <c r="AQ29" i="12"/>
  <c r="BG27" i="12"/>
  <c r="AR27" i="12"/>
  <c r="BG24" i="12"/>
  <c r="AR24" i="12"/>
  <c r="BF5" i="12"/>
  <c r="AQ5" i="12"/>
  <c r="BG19" i="12"/>
  <c r="AR19" i="12"/>
  <c r="BG15" i="12"/>
  <c r="AR15" i="12"/>
  <c r="BG16" i="12"/>
  <c r="AR16" i="12"/>
  <c r="BF24" i="12"/>
  <c r="AQ24" i="12"/>
  <c r="BF12" i="12"/>
  <c r="AQ12" i="12"/>
  <c r="BG7" i="12"/>
  <c r="AR7" i="12"/>
  <c r="BF14" i="12"/>
  <c r="AQ14" i="12"/>
  <c r="BG33" i="12"/>
  <c r="AR33" i="12"/>
  <c r="BF20" i="12"/>
  <c r="AQ20" i="12"/>
  <c r="BG11" i="12"/>
  <c r="AR11" i="12"/>
  <c r="BF28" i="12"/>
  <c r="AQ28" i="12"/>
  <c r="BH32" i="12"/>
  <c r="AS32" i="12"/>
  <c r="BF18" i="12"/>
  <c r="AQ18" i="12"/>
  <c r="BF31" i="12"/>
  <c r="AQ31" i="12"/>
  <c r="BF8" i="12"/>
  <c r="AQ8" i="12"/>
  <c r="BF4" i="12"/>
  <c r="AQ4" i="12"/>
  <c r="BG23" i="12"/>
  <c r="AR23" i="12"/>
  <c r="BF30" i="12"/>
  <c r="AQ30" i="12"/>
  <c r="BG25" i="12"/>
  <c r="AR25" i="12"/>
  <c r="BF13" i="12"/>
  <c r="AQ13" i="12"/>
  <c r="BG21" i="12"/>
  <c r="AR21" i="12"/>
  <c r="BF22" i="12"/>
  <c r="AQ22" i="12"/>
  <c r="BG17" i="12"/>
  <c r="AR17" i="12"/>
  <c r="BF26" i="12"/>
  <c r="AQ26" i="12"/>
  <c r="BF36" i="12"/>
  <c r="AQ36" i="12"/>
  <c r="BF3" i="12"/>
  <c r="AQ3" i="12"/>
  <c r="M818" i="32"/>
  <c r="N817" i="32"/>
  <c r="P816" i="32"/>
  <c r="M814" i="32"/>
  <c r="N813" i="32"/>
  <c r="P812" i="32"/>
  <c r="M810" i="32"/>
  <c r="N809" i="32"/>
  <c r="P808" i="32"/>
  <c r="N803" i="32"/>
  <c r="P802" i="32"/>
  <c r="N799" i="32"/>
  <c r="P798" i="32"/>
  <c r="N794" i="32"/>
  <c r="P793" i="32"/>
  <c r="M791" i="32"/>
  <c r="N790" i="32"/>
  <c r="P789" i="32"/>
  <c r="N782" i="32"/>
  <c r="P781" i="32"/>
  <c r="N779" i="32"/>
  <c r="P778" i="32"/>
  <c r="N775" i="32"/>
  <c r="P774" i="32"/>
  <c r="N772" i="32"/>
  <c r="P771" i="32"/>
  <c r="N767" i="32"/>
  <c r="P766" i="32"/>
  <c r="M764" i="32"/>
  <c r="N763" i="32"/>
  <c r="P762" i="32"/>
  <c r="N760" i="32"/>
  <c r="P759" i="32"/>
  <c r="M757" i="32"/>
  <c r="N756" i="32"/>
  <c r="P755" i="32"/>
  <c r="N753" i="32"/>
  <c r="P752" i="32"/>
  <c r="M750" i="32"/>
  <c r="N749" i="32"/>
  <c r="P748" i="32"/>
  <c r="N742" i="32"/>
  <c r="P741" i="32"/>
  <c r="N739" i="32"/>
  <c r="P738" i="32"/>
  <c r="N733" i="32"/>
  <c r="P732" i="32"/>
  <c r="N730" i="32"/>
  <c r="P729" i="32"/>
  <c r="M727" i="32"/>
  <c r="N726" i="32"/>
  <c r="P725" i="32"/>
  <c r="N720" i="32"/>
  <c r="P719" i="32"/>
  <c r="N717" i="32"/>
  <c r="P716" i="32"/>
  <c r="N714" i="32"/>
  <c r="P713" i="32"/>
  <c r="N711" i="32"/>
  <c r="P710" i="32"/>
  <c r="N708" i="32"/>
  <c r="P707" i="32"/>
  <c r="M704" i="32"/>
  <c r="N703" i="32"/>
  <c r="P702" i="32"/>
  <c r="M700" i="32"/>
  <c r="N699" i="32"/>
  <c r="P698" i="32"/>
  <c r="M696" i="32"/>
  <c r="N695" i="32"/>
  <c r="P694" i="32"/>
  <c r="P662" i="32"/>
  <c r="P660" i="32"/>
  <c r="P657" i="32"/>
  <c r="P655" i="32"/>
  <c r="P653" i="32"/>
  <c r="P651" i="32"/>
  <c r="P649" i="32"/>
  <c r="N635" i="32"/>
  <c r="P634" i="32"/>
  <c r="N628" i="32"/>
  <c r="P627" i="32"/>
  <c r="N625" i="32"/>
  <c r="P624" i="32"/>
  <c r="P619" i="32"/>
  <c r="P617" i="32"/>
  <c r="N615" i="32"/>
  <c r="P614" i="32"/>
  <c r="N609" i="32"/>
  <c r="P608" i="32"/>
  <c r="N604" i="32"/>
  <c r="P603" i="32"/>
  <c r="P601" i="32"/>
  <c r="N598" i="32"/>
  <c r="P597" i="32"/>
  <c r="N592" i="32"/>
  <c r="P591" i="32"/>
  <c r="N589" i="32"/>
  <c r="P588" i="32"/>
  <c r="N580" i="32"/>
  <c r="P579" i="32"/>
  <c r="M577" i="32"/>
  <c r="N576" i="32"/>
  <c r="P575" i="32"/>
  <c r="N549" i="32"/>
  <c r="P548" i="32"/>
  <c r="N546" i="32"/>
  <c r="P545" i="32"/>
  <c r="N543" i="32"/>
  <c r="P542" i="32"/>
  <c r="N539" i="32"/>
  <c r="P538" i="32"/>
  <c r="N535" i="32"/>
  <c r="P534" i="32"/>
  <c r="N532" i="32"/>
  <c r="P531" i="32"/>
  <c r="N529" i="32"/>
  <c r="P528" i="32"/>
  <c r="M525" i="32"/>
  <c r="N524" i="32"/>
  <c r="P523" i="32"/>
  <c r="P482" i="32"/>
  <c r="P480" i="32"/>
  <c r="P469" i="32"/>
  <c r="P467" i="32"/>
  <c r="P460" i="32"/>
  <c r="N458" i="32"/>
  <c r="P457" i="32"/>
  <c r="N452" i="32"/>
  <c r="P451" i="32"/>
  <c r="N446" i="32"/>
  <c r="P445" i="32"/>
  <c r="N440" i="32"/>
  <c r="P439" i="32"/>
  <c r="N436" i="32"/>
  <c r="P435" i="32"/>
  <c r="N432" i="32"/>
  <c r="P431" i="32"/>
  <c r="N428" i="32"/>
  <c r="P427" i="32"/>
  <c r="N423" i="32"/>
  <c r="P422" i="32"/>
  <c r="N420" i="32"/>
  <c r="P419" i="32"/>
  <c r="M414" i="32"/>
  <c r="N413" i="32"/>
  <c r="P412" i="32"/>
  <c r="N401" i="32"/>
  <c r="P400" i="32"/>
  <c r="N398" i="32"/>
  <c r="P397" i="32"/>
  <c r="N395" i="32"/>
  <c r="P394" i="32"/>
  <c r="M392" i="32"/>
  <c r="N391" i="32"/>
  <c r="P390" i="32"/>
  <c r="P379" i="32"/>
  <c r="P376" i="32"/>
  <c r="P366" i="32"/>
  <c r="P364" i="32"/>
  <c r="P358" i="32"/>
  <c r="P356" i="32"/>
  <c r="P349" i="32"/>
  <c r="P347" i="32"/>
  <c r="P345" i="32"/>
  <c r="N334" i="32"/>
  <c r="P333" i="32"/>
  <c r="N329" i="32"/>
  <c r="P328" i="32"/>
  <c r="N324" i="32"/>
  <c r="P323" i="32"/>
  <c r="N316" i="32"/>
  <c r="P315" i="32"/>
  <c r="N313" i="32"/>
  <c r="P312" i="32"/>
  <c r="N307" i="32"/>
  <c r="P306" i="32"/>
  <c r="N303" i="32"/>
  <c r="P302" i="32"/>
  <c r="M294" i="32"/>
  <c r="N293" i="32"/>
  <c r="P292" i="32"/>
  <c r="P290" i="32"/>
  <c r="P288" i="32"/>
  <c r="P269" i="32"/>
  <c r="P267" i="32"/>
  <c r="N245" i="32"/>
  <c r="P244" i="32"/>
  <c r="N241" i="32"/>
  <c r="P240" i="32"/>
  <c r="N237" i="32"/>
  <c r="P236" i="32"/>
  <c r="N228" i="32"/>
  <c r="P227" i="32"/>
  <c r="N224" i="32"/>
  <c r="P223" i="32"/>
  <c r="P220" i="32"/>
  <c r="N218" i="32"/>
  <c r="P217" i="32"/>
  <c r="N214" i="32"/>
  <c r="P213" i="32"/>
  <c r="N211" i="32"/>
  <c r="P210" i="32"/>
  <c r="M203" i="32"/>
  <c r="N202" i="32"/>
  <c r="P201" i="32"/>
  <c r="N199" i="32"/>
  <c r="P198" i="32"/>
  <c r="M195" i="32"/>
  <c r="N194" i="32"/>
  <c r="P193" i="32"/>
  <c r="P185" i="32"/>
  <c r="P183" i="32"/>
  <c r="P178" i="32"/>
  <c r="P176" i="32"/>
  <c r="P161" i="32"/>
  <c r="P159" i="32"/>
  <c r="N156" i="32"/>
  <c r="P155" i="32"/>
  <c r="N150" i="32"/>
  <c r="P149" i="32"/>
  <c r="N145" i="32"/>
  <c r="P144" i="32"/>
  <c r="N141" i="32"/>
  <c r="P140" i="32"/>
  <c r="N134" i="32"/>
  <c r="P133" i="32"/>
  <c r="P127" i="32"/>
  <c r="P125" i="32"/>
  <c r="N123" i="32"/>
  <c r="P122" i="32"/>
  <c r="N120" i="32"/>
  <c r="P119" i="32"/>
  <c r="N116" i="32"/>
  <c r="P115" i="32"/>
  <c r="N113" i="32"/>
  <c r="P112" i="32"/>
  <c r="N110" i="32"/>
  <c r="P109" i="32"/>
  <c r="M105" i="32"/>
  <c r="N104" i="32"/>
  <c r="P103" i="32"/>
  <c r="N101" i="32"/>
  <c r="P100" i="32"/>
  <c r="M98" i="32"/>
  <c r="N97" i="32"/>
  <c r="P96" i="32"/>
  <c r="N89" i="32"/>
  <c r="P88" i="32"/>
  <c r="N86" i="32"/>
  <c r="P85" i="32"/>
  <c r="M82" i="32"/>
  <c r="N81" i="32"/>
  <c r="P80" i="32"/>
  <c r="P77" i="32"/>
  <c r="P73" i="32"/>
  <c r="P71" i="32"/>
  <c r="P67" i="32"/>
  <c r="P65" i="32"/>
  <c r="N58" i="32"/>
  <c r="P57" i="32"/>
  <c r="N55" i="32"/>
  <c r="P54" i="32"/>
  <c r="N52" i="32"/>
  <c r="P51" i="32"/>
  <c r="N48" i="32"/>
  <c r="P47" i="32"/>
  <c r="P45" i="32"/>
  <c r="P43" i="32"/>
  <c r="N40" i="32"/>
  <c r="P39" i="32"/>
  <c r="N37" i="32"/>
  <c r="P36" i="32"/>
  <c r="P34" i="32"/>
  <c r="M32" i="32"/>
  <c r="N31" i="32"/>
  <c r="P30" i="32"/>
  <c r="M28" i="32"/>
  <c r="N27" i="32"/>
  <c r="P26" i="32"/>
  <c r="N23" i="32"/>
  <c r="P22" i="32"/>
  <c r="N20" i="32"/>
  <c r="P19" i="32"/>
  <c r="N17" i="32"/>
  <c r="P16" i="32"/>
  <c r="M14" i="32"/>
  <c r="N13" i="32"/>
  <c r="P12" i="32"/>
  <c r="M10" i="32"/>
  <c r="M821" i="32"/>
  <c r="N9" i="32"/>
  <c r="P8" i="32"/>
  <c r="P6" i="32"/>
  <c r="P3" i="32"/>
  <c r="M63" i="31"/>
  <c r="N62" i="31"/>
  <c r="P61" i="31"/>
  <c r="M59" i="31"/>
  <c r="N58" i="31"/>
  <c r="P57" i="31"/>
  <c r="M55" i="31"/>
  <c r="N54" i="31"/>
  <c r="P53" i="31"/>
  <c r="M51" i="31"/>
  <c r="N50" i="31"/>
  <c r="P49" i="31"/>
  <c r="M47" i="31"/>
  <c r="N46" i="31"/>
  <c r="P45" i="31"/>
  <c r="P43" i="31"/>
  <c r="P41" i="31"/>
  <c r="N39" i="31"/>
  <c r="P38" i="31"/>
  <c r="N36" i="31"/>
  <c r="P35" i="31"/>
  <c r="N33" i="31"/>
  <c r="P32" i="31"/>
  <c r="M30" i="31"/>
  <c r="N29" i="31"/>
  <c r="P28" i="31"/>
  <c r="P21" i="31"/>
  <c r="P19" i="31"/>
  <c r="P17" i="31"/>
  <c r="N14" i="31"/>
  <c r="P13" i="31"/>
  <c r="P11" i="31"/>
  <c r="N9" i="31"/>
  <c r="P8" i="31"/>
  <c r="N6" i="31"/>
  <c r="P5" i="31"/>
  <c r="P3" i="31"/>
  <c r="P64" i="31"/>
  <c r="N820" i="32"/>
  <c r="P625" i="32"/>
  <c r="P81" i="32"/>
  <c r="BH33" i="12"/>
  <c r="AS33" i="12"/>
  <c r="BG22" i="12"/>
  <c r="AR22" i="12"/>
  <c r="BG10" i="12"/>
  <c r="AR10" i="12"/>
  <c r="BH13" i="12"/>
  <c r="AS13" i="12"/>
  <c r="BH23" i="12"/>
  <c r="AS23" i="12"/>
  <c r="BG8" i="12"/>
  <c r="AR8" i="12"/>
  <c r="BG34" i="12"/>
  <c r="AR34" i="12"/>
  <c r="BG30" i="12"/>
  <c r="AR30" i="12"/>
  <c r="BH27" i="12"/>
  <c r="AS27" i="12"/>
  <c r="BG29" i="12"/>
  <c r="AR29" i="12"/>
  <c r="BH19" i="12"/>
  <c r="AS19" i="12"/>
  <c r="BG36" i="12"/>
  <c r="AR36" i="12"/>
  <c r="BG4" i="12"/>
  <c r="AR4" i="12"/>
  <c r="BG28" i="12"/>
  <c r="AR28" i="12"/>
  <c r="BH4" i="12"/>
  <c r="AS4" i="12"/>
  <c r="BG6" i="12"/>
  <c r="AR6" i="12"/>
  <c r="BH21" i="12"/>
  <c r="AS21" i="12"/>
  <c r="BG31" i="12"/>
  <c r="AR31" i="12"/>
  <c r="BG12" i="12"/>
  <c r="AR12" i="12"/>
  <c r="BH15" i="12"/>
  <c r="AS15" i="12"/>
  <c r="BH25" i="12"/>
  <c r="AS25" i="12"/>
  <c r="BH9" i="12"/>
  <c r="AS9" i="12"/>
  <c r="BG26" i="12"/>
  <c r="AR26" i="12"/>
  <c r="BG5" i="12"/>
  <c r="AR5" i="12"/>
  <c r="BH11" i="12"/>
  <c r="AS11" i="12"/>
  <c r="BH7" i="12"/>
  <c r="AS7" i="12"/>
  <c r="BG18" i="12"/>
  <c r="AR18" i="12"/>
  <c r="BH17" i="12"/>
  <c r="AS17" i="12"/>
  <c r="BH29" i="12"/>
  <c r="AS29" i="12"/>
  <c r="BG14" i="12"/>
  <c r="AR14" i="12"/>
  <c r="BG20" i="12"/>
  <c r="AR20" i="12"/>
  <c r="BH24" i="12"/>
  <c r="AS24" i="12"/>
  <c r="BG13" i="12"/>
  <c r="AR13" i="12"/>
  <c r="BG3" i="12"/>
  <c r="AR3" i="12"/>
  <c r="P9" i="32"/>
  <c r="P391" i="32"/>
  <c r="P195" i="32"/>
  <c r="P695" i="32"/>
  <c r="P293" i="32"/>
  <c r="M66" i="31"/>
  <c r="N65" i="31"/>
  <c r="P524" i="32"/>
  <c r="P819" i="32"/>
  <c r="BH22" i="12"/>
  <c r="AS22" i="12"/>
  <c r="BH14" i="12"/>
  <c r="AS14" i="12"/>
  <c r="BH26" i="12"/>
  <c r="AS26" i="12"/>
  <c r="BH18" i="12"/>
  <c r="AS18" i="12"/>
  <c r="BH31" i="12"/>
  <c r="AS31" i="12"/>
  <c r="BH5" i="12"/>
  <c r="AS5" i="12"/>
  <c r="BH8" i="12"/>
  <c r="AS8" i="12"/>
  <c r="BH12" i="12"/>
  <c r="AS12" i="12"/>
  <c r="BH36" i="12"/>
  <c r="AS36" i="12"/>
  <c r="BH34" i="12"/>
  <c r="AS34" i="12"/>
  <c r="BH20" i="12"/>
  <c r="AS20" i="12"/>
  <c r="BH28" i="12"/>
  <c r="AS28" i="12"/>
  <c r="BH6" i="12"/>
  <c r="AS6" i="12"/>
  <c r="BH30" i="12"/>
  <c r="AS30" i="12"/>
  <c r="BH10" i="12"/>
  <c r="AS10" i="12"/>
  <c r="BH3" i="12"/>
  <c r="AS3" i="12"/>
  <c r="M38" i="30"/>
  <c r="N37" i="30"/>
  <c r="P36" i="30"/>
  <c r="M34" i="30"/>
  <c r="N33" i="30"/>
  <c r="P32" i="30"/>
  <c r="N27" i="30"/>
  <c r="P26" i="30"/>
  <c r="N24" i="30"/>
  <c r="P23" i="30"/>
  <c r="M21" i="30"/>
  <c r="N20" i="30"/>
  <c r="P19" i="30"/>
  <c r="M17" i="30"/>
  <c r="N16" i="30"/>
  <c r="P15" i="30"/>
  <c r="P13" i="30"/>
  <c r="N11" i="30"/>
  <c r="P10" i="30"/>
  <c r="N8" i="30"/>
  <c r="P7" i="30"/>
  <c r="N5" i="30"/>
  <c r="P4" i="30"/>
  <c r="M41" i="30"/>
  <c r="N40" i="30"/>
  <c r="P39" i="30"/>
  <c r="Q37" i="17"/>
  <c r="Y37" i="17"/>
  <c r="AG37" i="17"/>
  <c r="AO37" i="17"/>
  <c r="AW19" i="18"/>
  <c r="AW17" i="18"/>
  <c r="Y17" i="18"/>
  <c r="AW19" i="19"/>
  <c r="AW37" i="19"/>
  <c r="AW37" i="18"/>
  <c r="AY37" i="17"/>
  <c r="L2" i="17"/>
  <c r="M3" i="18"/>
  <c r="N3" i="18"/>
  <c r="O3" i="18"/>
  <c r="P3" i="18"/>
  <c r="R3" i="18"/>
  <c r="T5" i="18"/>
  <c r="AB5" i="18"/>
  <c r="T6" i="18"/>
  <c r="M7" i="18"/>
  <c r="N7" i="18"/>
  <c r="O7" i="18"/>
  <c r="P7" i="18"/>
  <c r="R7" i="18"/>
  <c r="T8" i="18"/>
  <c r="AB8" i="18"/>
  <c r="AJ8" i="18"/>
  <c r="T10" i="18"/>
  <c r="T13" i="18"/>
  <c r="T14" i="18"/>
  <c r="AB14" i="18"/>
  <c r="AC14" i="18"/>
  <c r="AD14" i="18"/>
  <c r="AE14" i="18"/>
  <c r="AF14" i="18"/>
  <c r="T16" i="18"/>
  <c r="AB16" i="18"/>
  <c r="M22" i="18"/>
  <c r="N22" i="18"/>
  <c r="O22" i="18"/>
  <c r="P22" i="18"/>
  <c r="R22" i="18"/>
  <c r="M24" i="18"/>
  <c r="N24" i="18"/>
  <c r="O24" i="18"/>
  <c r="P24" i="18"/>
  <c r="R24" i="18"/>
  <c r="T25" i="18"/>
  <c r="U25" i="18"/>
  <c r="V25" i="18"/>
  <c r="W25" i="18"/>
  <c r="X25" i="18"/>
  <c r="Z25" i="18"/>
  <c r="T26" i="18"/>
  <c r="M28" i="18"/>
  <c r="N28" i="18"/>
  <c r="O28" i="18"/>
  <c r="P28" i="18"/>
  <c r="R28" i="18"/>
  <c r="T29" i="18"/>
  <c r="AB29" i="18"/>
  <c r="T30" i="18"/>
  <c r="M32" i="18"/>
  <c r="N32" i="18"/>
  <c r="O32" i="18"/>
  <c r="P32" i="18"/>
  <c r="R32" i="18"/>
  <c r="T33" i="18"/>
  <c r="L2" i="18"/>
  <c r="T2" i="18"/>
  <c r="U2" i="18"/>
  <c r="V2" i="18"/>
  <c r="W2" i="18"/>
  <c r="X2" i="18"/>
  <c r="Z2" i="18"/>
  <c r="T4" i="19"/>
  <c r="T5" i="19"/>
  <c r="AB5" i="19"/>
  <c r="T6" i="19"/>
  <c r="T8" i="19"/>
  <c r="T9" i="19"/>
  <c r="AB9" i="19"/>
  <c r="M10" i="19"/>
  <c r="N10" i="19"/>
  <c r="O10" i="19"/>
  <c r="P10" i="19"/>
  <c r="T11" i="19"/>
  <c r="AB11" i="19"/>
  <c r="AJ11" i="19"/>
  <c r="M12" i="19"/>
  <c r="N12" i="19"/>
  <c r="O12" i="19"/>
  <c r="P12" i="19"/>
  <c r="M13" i="19"/>
  <c r="N13" i="19"/>
  <c r="O13" i="19"/>
  <c r="P13" i="19"/>
  <c r="T16" i="19"/>
  <c r="AB16" i="19"/>
  <c r="T17" i="19"/>
  <c r="U17" i="19"/>
  <c r="V17" i="19"/>
  <c r="W17" i="19"/>
  <c r="Z36" i="19"/>
  <c r="M18" i="19"/>
  <c r="N18" i="19"/>
  <c r="O18" i="19"/>
  <c r="P18" i="19"/>
  <c r="T20" i="19"/>
  <c r="T21" i="19"/>
  <c r="AB21" i="19"/>
  <c r="T22" i="19"/>
  <c r="M23" i="19"/>
  <c r="N23" i="19"/>
  <c r="O23" i="19"/>
  <c r="P23" i="19"/>
  <c r="T28" i="19"/>
  <c r="U28" i="19"/>
  <c r="V28" i="19"/>
  <c r="W28" i="19"/>
  <c r="X28" i="19"/>
  <c r="M29" i="19"/>
  <c r="N29" i="19"/>
  <c r="O29" i="19"/>
  <c r="P29" i="19"/>
  <c r="T30" i="19"/>
  <c r="M32" i="19"/>
  <c r="N32" i="19"/>
  <c r="O32" i="19"/>
  <c r="P32" i="19"/>
  <c r="T33" i="19"/>
  <c r="T34" i="19"/>
  <c r="L2" i="19"/>
  <c r="M25" i="18"/>
  <c r="N25" i="18"/>
  <c r="O25" i="18"/>
  <c r="P25" i="18"/>
  <c r="R25" i="18"/>
  <c r="M13" i="18"/>
  <c r="N13" i="18"/>
  <c r="O13" i="18"/>
  <c r="P13" i="18"/>
  <c r="R13" i="18"/>
  <c r="M5" i="18"/>
  <c r="N5" i="18"/>
  <c r="O5" i="18"/>
  <c r="P5" i="18"/>
  <c r="R5" i="18"/>
  <c r="T28" i="18"/>
  <c r="AB28" i="18"/>
  <c r="AJ28" i="18"/>
  <c r="M8" i="18"/>
  <c r="N8" i="18"/>
  <c r="O8" i="18"/>
  <c r="P8" i="18"/>
  <c r="R8" i="18"/>
  <c r="M16" i="18"/>
  <c r="N16" i="18"/>
  <c r="O16" i="18"/>
  <c r="P16" i="18"/>
  <c r="R16" i="18"/>
  <c r="M15" i="19"/>
  <c r="N15" i="19"/>
  <c r="O15" i="19"/>
  <c r="P15" i="19"/>
  <c r="T15" i="19"/>
  <c r="AB15" i="19"/>
  <c r="AC15" i="19"/>
  <c r="AD15" i="19"/>
  <c r="AE15" i="19"/>
  <c r="AF15" i="19"/>
  <c r="AH15" i="19"/>
  <c r="T3" i="18"/>
  <c r="U3" i="18"/>
  <c r="V3" i="18"/>
  <c r="W3" i="18"/>
  <c r="X3" i="18"/>
  <c r="Z3" i="18"/>
  <c r="T7" i="18"/>
  <c r="U7" i="18"/>
  <c r="V7" i="18"/>
  <c r="W7" i="18"/>
  <c r="X7" i="18"/>
  <c r="Z7" i="18"/>
  <c r="M25" i="19"/>
  <c r="N25" i="19"/>
  <c r="O25" i="19"/>
  <c r="P25" i="19"/>
  <c r="T25" i="19"/>
  <c r="AB25" i="19"/>
  <c r="AC25" i="19"/>
  <c r="AD25" i="19"/>
  <c r="AE25" i="19"/>
  <c r="AF25" i="19"/>
  <c r="AH25" i="19"/>
  <c r="T27" i="18"/>
  <c r="U27" i="18"/>
  <c r="V27" i="18"/>
  <c r="W27" i="18"/>
  <c r="X27" i="18"/>
  <c r="Z27" i="18"/>
  <c r="M27" i="18"/>
  <c r="N27" i="18"/>
  <c r="O27" i="18"/>
  <c r="P27" i="18"/>
  <c r="R27" i="18"/>
  <c r="T23" i="18"/>
  <c r="U23" i="18"/>
  <c r="V23" i="18"/>
  <c r="W23" i="18"/>
  <c r="X23" i="18"/>
  <c r="Z23" i="18"/>
  <c r="M23" i="18"/>
  <c r="N23" i="18"/>
  <c r="O23" i="18"/>
  <c r="P23" i="18"/>
  <c r="R23" i="18"/>
  <c r="M11" i="18"/>
  <c r="N11" i="18"/>
  <c r="O11" i="18"/>
  <c r="P11" i="18"/>
  <c r="R11" i="18"/>
  <c r="T11" i="18"/>
  <c r="U11" i="18"/>
  <c r="V11" i="18"/>
  <c r="W11" i="18"/>
  <c r="X11" i="18"/>
  <c r="Z11" i="18"/>
  <c r="M20" i="19"/>
  <c r="N20" i="19"/>
  <c r="O20" i="19"/>
  <c r="P20" i="19"/>
  <c r="M11" i="19"/>
  <c r="N11" i="19"/>
  <c r="O11" i="19"/>
  <c r="P11" i="19"/>
  <c r="T2" i="19"/>
  <c r="U2" i="19"/>
  <c r="V2" i="19"/>
  <c r="W2" i="19"/>
  <c r="X2" i="19"/>
  <c r="M2" i="19"/>
  <c r="N2" i="19"/>
  <c r="O2" i="19"/>
  <c r="P2" i="19"/>
  <c r="M28" i="19"/>
  <c r="N28" i="19"/>
  <c r="O28" i="19"/>
  <c r="P28" i="19"/>
  <c r="T20" i="18"/>
  <c r="AB20" i="18"/>
  <c r="M20" i="18"/>
  <c r="N20" i="18"/>
  <c r="O20" i="18"/>
  <c r="P20" i="18"/>
  <c r="R20" i="18"/>
  <c r="T32" i="18"/>
  <c r="U32" i="18"/>
  <c r="V32" i="18"/>
  <c r="W32" i="18"/>
  <c r="X32" i="18"/>
  <c r="Z32" i="18"/>
  <c r="T24" i="18"/>
  <c r="U24" i="18"/>
  <c r="V24" i="18"/>
  <c r="W24" i="18"/>
  <c r="X24" i="18"/>
  <c r="Z24" i="18"/>
  <c r="M10" i="18"/>
  <c r="N10" i="18"/>
  <c r="O10" i="18"/>
  <c r="P10" i="18"/>
  <c r="R10" i="18"/>
  <c r="M29" i="18"/>
  <c r="N29" i="18"/>
  <c r="O29" i="18"/>
  <c r="P29" i="18"/>
  <c r="R29" i="18"/>
  <c r="M33" i="18"/>
  <c r="N33" i="18"/>
  <c r="O33" i="18"/>
  <c r="P33" i="18"/>
  <c r="R33" i="18"/>
  <c r="M16" i="19"/>
  <c r="N16" i="19"/>
  <c r="O16" i="19"/>
  <c r="P16" i="19"/>
  <c r="T32" i="19"/>
  <c r="U32" i="19"/>
  <c r="V32" i="19"/>
  <c r="W32" i="19"/>
  <c r="X32" i="19"/>
  <c r="U14" i="18"/>
  <c r="V14" i="18"/>
  <c r="W14" i="18"/>
  <c r="X14" i="18"/>
  <c r="Z14" i="18"/>
  <c r="U16" i="18"/>
  <c r="V16" i="18"/>
  <c r="W16" i="18"/>
  <c r="X16" i="18"/>
  <c r="Z16" i="18"/>
  <c r="AC11" i="19"/>
  <c r="AD11" i="19"/>
  <c r="AE11" i="19"/>
  <c r="AF11" i="19"/>
  <c r="AH11" i="19"/>
  <c r="T29" i="19"/>
  <c r="AB29" i="19"/>
  <c r="AJ29" i="19"/>
  <c r="AB25" i="18"/>
  <c r="AC25" i="18"/>
  <c r="AD25" i="18"/>
  <c r="AE25" i="18"/>
  <c r="AF25" i="18"/>
  <c r="AB10" i="18"/>
  <c r="AJ10" i="18"/>
  <c r="U10" i="18"/>
  <c r="V10" i="18"/>
  <c r="W10" i="18"/>
  <c r="X10" i="18"/>
  <c r="Z10" i="18"/>
  <c r="AB6" i="18"/>
  <c r="AC6" i="18"/>
  <c r="AD6" i="18"/>
  <c r="AE6" i="18"/>
  <c r="AF6" i="18"/>
  <c r="U6" i="18"/>
  <c r="V6" i="18"/>
  <c r="W6" i="18"/>
  <c r="X6" i="18"/>
  <c r="Z6" i="18"/>
  <c r="AC5" i="18"/>
  <c r="AD5" i="18"/>
  <c r="AE5" i="18"/>
  <c r="AF5" i="18"/>
  <c r="AJ5" i="18"/>
  <c r="AR5" i="18"/>
  <c r="AS5" i="18"/>
  <c r="AT5" i="18"/>
  <c r="AU5" i="18"/>
  <c r="AV5" i="18"/>
  <c r="AX5" i="18"/>
  <c r="M14" i="18"/>
  <c r="N14" i="18"/>
  <c r="O14" i="18"/>
  <c r="P14" i="18"/>
  <c r="R14" i="18"/>
  <c r="M26" i="18"/>
  <c r="N26" i="18"/>
  <c r="O26" i="18"/>
  <c r="P26" i="18"/>
  <c r="R26" i="18"/>
  <c r="M30" i="18"/>
  <c r="N30" i="18"/>
  <c r="O30" i="18"/>
  <c r="P30" i="18"/>
  <c r="R30" i="18"/>
  <c r="U29" i="18"/>
  <c r="V29" i="18"/>
  <c r="W29" i="18"/>
  <c r="X29" i="18"/>
  <c r="Z29" i="18"/>
  <c r="T22" i="18"/>
  <c r="U22" i="18"/>
  <c r="V22" i="18"/>
  <c r="W22" i="18"/>
  <c r="X22" i="18"/>
  <c r="Z22" i="18"/>
  <c r="AB2" i="18"/>
  <c r="AJ2" i="18"/>
  <c r="U11" i="19"/>
  <c r="V11" i="19"/>
  <c r="W11" i="19"/>
  <c r="X11" i="19"/>
  <c r="M21" i="19"/>
  <c r="N21" i="19"/>
  <c r="O21" i="19"/>
  <c r="P21" i="19"/>
  <c r="AB33" i="19"/>
  <c r="AJ33" i="19"/>
  <c r="U33" i="19"/>
  <c r="V33" i="19"/>
  <c r="W33" i="19"/>
  <c r="X33" i="19"/>
  <c r="T18" i="19"/>
  <c r="AB18" i="19"/>
  <c r="U16" i="19"/>
  <c r="V16" i="19"/>
  <c r="W16" i="19"/>
  <c r="X16" i="19"/>
  <c r="M33" i="19"/>
  <c r="N33" i="19"/>
  <c r="O33" i="19"/>
  <c r="P33" i="19"/>
  <c r="AC21" i="19"/>
  <c r="AD21" i="19"/>
  <c r="AE21" i="19"/>
  <c r="AF21" i="19"/>
  <c r="AH21" i="19"/>
  <c r="AJ21" i="19"/>
  <c r="AR21" i="19"/>
  <c r="AS21" i="19"/>
  <c r="AT21" i="19"/>
  <c r="AU21" i="19"/>
  <c r="AV21" i="19"/>
  <c r="AX21" i="19"/>
  <c r="M6" i="19"/>
  <c r="N6" i="19"/>
  <c r="O6" i="19"/>
  <c r="P6" i="19"/>
  <c r="T10" i="19"/>
  <c r="M22" i="19"/>
  <c r="N22" i="19"/>
  <c r="O22" i="19"/>
  <c r="P22" i="19"/>
  <c r="AB28" i="19"/>
  <c r="AC28" i="19"/>
  <c r="AD28" i="19"/>
  <c r="AE28" i="19"/>
  <c r="AF28" i="19"/>
  <c r="AH28" i="19"/>
  <c r="M30" i="19"/>
  <c r="N30" i="19"/>
  <c r="O30" i="19"/>
  <c r="P30" i="19"/>
  <c r="U21" i="19"/>
  <c r="V21" i="19"/>
  <c r="W21" i="19"/>
  <c r="X21" i="19"/>
  <c r="X17" i="19"/>
  <c r="AC5" i="19"/>
  <c r="AD5" i="19"/>
  <c r="AE5" i="19"/>
  <c r="AF5" i="19"/>
  <c r="AH5" i="19"/>
  <c r="AJ5" i="19"/>
  <c r="AC9" i="19"/>
  <c r="AD9" i="19"/>
  <c r="AE9" i="19"/>
  <c r="AF9" i="19"/>
  <c r="AH9" i="19"/>
  <c r="AJ9" i="19"/>
  <c r="AB4" i="19"/>
  <c r="U4" i="19"/>
  <c r="V4" i="19"/>
  <c r="W4" i="19"/>
  <c r="X4" i="19"/>
  <c r="AB6" i="19"/>
  <c r="U6" i="19"/>
  <c r="V6" i="19"/>
  <c r="W6" i="19"/>
  <c r="X6" i="19"/>
  <c r="AB8" i="19"/>
  <c r="U8" i="19"/>
  <c r="V8" i="19"/>
  <c r="W8" i="19"/>
  <c r="X8" i="19"/>
  <c r="T3" i="19"/>
  <c r="M3" i="19"/>
  <c r="N3" i="19"/>
  <c r="O3" i="19"/>
  <c r="P3" i="19"/>
  <c r="U5" i="19"/>
  <c r="V5" i="19"/>
  <c r="W5" i="19"/>
  <c r="X5" i="19"/>
  <c r="M7" i="19"/>
  <c r="N7" i="19"/>
  <c r="O7" i="19"/>
  <c r="P7" i="19"/>
  <c r="T7" i="19"/>
  <c r="U9" i="19"/>
  <c r="V9" i="19"/>
  <c r="W9" i="19"/>
  <c r="X9" i="19"/>
  <c r="AB20" i="19"/>
  <c r="U20" i="19"/>
  <c r="V20" i="19"/>
  <c r="W20" i="19"/>
  <c r="X20" i="19"/>
  <c r="AJ15" i="19"/>
  <c r="AR11" i="19"/>
  <c r="AS11" i="19"/>
  <c r="AT11" i="19"/>
  <c r="AU11" i="19"/>
  <c r="AV11" i="19"/>
  <c r="AX11" i="19"/>
  <c r="AK11" i="19"/>
  <c r="AL11" i="19"/>
  <c r="AM11" i="19"/>
  <c r="AN11" i="19"/>
  <c r="AP11" i="19"/>
  <c r="T14" i="19"/>
  <c r="M14" i="19"/>
  <c r="N14" i="19"/>
  <c r="O14" i="19"/>
  <c r="P14" i="19"/>
  <c r="T19" i="19"/>
  <c r="M19" i="19"/>
  <c r="N19" i="19"/>
  <c r="O19" i="19"/>
  <c r="P19" i="19"/>
  <c r="T26" i="19"/>
  <c r="M26" i="19"/>
  <c r="N26" i="19"/>
  <c r="O26" i="19"/>
  <c r="P26" i="19"/>
  <c r="T13" i="19"/>
  <c r="AB34" i="19"/>
  <c r="U34" i="19"/>
  <c r="V34" i="19"/>
  <c r="W34" i="19"/>
  <c r="X34" i="19"/>
  <c r="M4" i="19"/>
  <c r="N4" i="19"/>
  <c r="O4" i="19"/>
  <c r="P4" i="19"/>
  <c r="M8" i="19"/>
  <c r="N8" i="19"/>
  <c r="O8" i="19"/>
  <c r="P8" i="19"/>
  <c r="T12" i="19"/>
  <c r="AJ16" i="19"/>
  <c r="AC16" i="19"/>
  <c r="AD16" i="19"/>
  <c r="AE16" i="19"/>
  <c r="AF16" i="19"/>
  <c r="AH16" i="19"/>
  <c r="M17" i="19"/>
  <c r="N17" i="19"/>
  <c r="O17" i="19"/>
  <c r="T23" i="19"/>
  <c r="M34" i="19"/>
  <c r="N34" i="19"/>
  <c r="O34" i="19"/>
  <c r="P34" i="19"/>
  <c r="T35" i="19"/>
  <c r="M35" i="19"/>
  <c r="N35" i="19"/>
  <c r="O35" i="19"/>
  <c r="P35" i="19"/>
  <c r="AB22" i="19"/>
  <c r="U22" i="19"/>
  <c r="V22" i="19"/>
  <c r="W22" i="19"/>
  <c r="X22" i="19"/>
  <c r="AB30" i="19"/>
  <c r="U30" i="19"/>
  <c r="V30" i="19"/>
  <c r="W30" i="19"/>
  <c r="X30" i="19"/>
  <c r="M5" i="19"/>
  <c r="N5" i="19"/>
  <c r="O5" i="19"/>
  <c r="P5" i="19"/>
  <c r="M9" i="19"/>
  <c r="N9" i="19"/>
  <c r="O9" i="19"/>
  <c r="P9" i="19"/>
  <c r="AB17" i="19"/>
  <c r="T27" i="19"/>
  <c r="M27" i="19"/>
  <c r="N27" i="19"/>
  <c r="O27" i="19"/>
  <c r="P27" i="19"/>
  <c r="T24" i="19"/>
  <c r="M24" i="19"/>
  <c r="N24" i="19"/>
  <c r="O24" i="19"/>
  <c r="P24" i="19"/>
  <c r="T31" i="19"/>
  <c r="M31" i="19"/>
  <c r="N31" i="19"/>
  <c r="O31" i="19"/>
  <c r="P31" i="19"/>
  <c r="AR8" i="18"/>
  <c r="AS8" i="18"/>
  <c r="AT8" i="18"/>
  <c r="AU8" i="18"/>
  <c r="AV8" i="18"/>
  <c r="AX8" i="18"/>
  <c r="AK8" i="18"/>
  <c r="AL8" i="18"/>
  <c r="AM8" i="18"/>
  <c r="AN8" i="18"/>
  <c r="AP8" i="18"/>
  <c r="AC8" i="18"/>
  <c r="AD8" i="18"/>
  <c r="AE8" i="18"/>
  <c r="AF8" i="18"/>
  <c r="T4" i="18"/>
  <c r="M4" i="18"/>
  <c r="N4" i="18"/>
  <c r="O4" i="18"/>
  <c r="P4" i="18"/>
  <c r="R4" i="18"/>
  <c r="T9" i="18"/>
  <c r="M9" i="18"/>
  <c r="N9" i="18"/>
  <c r="O9" i="18"/>
  <c r="P9" i="18"/>
  <c r="R9" i="18"/>
  <c r="AJ14" i="18"/>
  <c r="T19" i="18"/>
  <c r="M19" i="18"/>
  <c r="N19" i="18"/>
  <c r="O19" i="18"/>
  <c r="P19" i="18"/>
  <c r="R19" i="18"/>
  <c r="AC29" i="18"/>
  <c r="AD29" i="18"/>
  <c r="AE29" i="18"/>
  <c r="AF29" i="18"/>
  <c r="AJ29" i="18"/>
  <c r="T34" i="18"/>
  <c r="M34" i="18"/>
  <c r="N34" i="18"/>
  <c r="O34" i="18"/>
  <c r="P34" i="18"/>
  <c r="R34" i="18"/>
  <c r="M2" i="18"/>
  <c r="N2" i="18"/>
  <c r="O2" i="18"/>
  <c r="P2" i="18"/>
  <c r="R2" i="18"/>
  <c r="U5" i="18"/>
  <c r="V5" i="18"/>
  <c r="W5" i="18"/>
  <c r="X5" i="18"/>
  <c r="Z5" i="18"/>
  <c r="M6" i="18"/>
  <c r="N6" i="18"/>
  <c r="O6" i="18"/>
  <c r="P6" i="18"/>
  <c r="R6" i="18"/>
  <c r="U8" i="18"/>
  <c r="V8" i="18"/>
  <c r="W8" i="18"/>
  <c r="X8" i="18"/>
  <c r="Z8" i="18"/>
  <c r="AC16" i="18"/>
  <c r="AD16" i="18"/>
  <c r="AE16" i="18"/>
  <c r="AF16" i="18"/>
  <c r="AJ16" i="18"/>
  <c r="T17" i="18"/>
  <c r="M17" i="18"/>
  <c r="N17" i="18"/>
  <c r="O17" i="18"/>
  <c r="M21" i="18"/>
  <c r="N21" i="18"/>
  <c r="O21" i="18"/>
  <c r="P21" i="18"/>
  <c r="R21" i="18"/>
  <c r="T21" i="18"/>
  <c r="T12" i="18"/>
  <c r="M12" i="18"/>
  <c r="N12" i="18"/>
  <c r="O12" i="18"/>
  <c r="P12" i="18"/>
  <c r="R12" i="18"/>
  <c r="T15" i="18"/>
  <c r="M15" i="18"/>
  <c r="N15" i="18"/>
  <c r="O15" i="18"/>
  <c r="P15" i="18"/>
  <c r="R15" i="18"/>
  <c r="AC28" i="18"/>
  <c r="AD28" i="18"/>
  <c r="AE28" i="18"/>
  <c r="AF28" i="18"/>
  <c r="AB13" i="18"/>
  <c r="U13" i="18"/>
  <c r="V13" i="18"/>
  <c r="W13" i="18"/>
  <c r="X13" i="18"/>
  <c r="Z13" i="18"/>
  <c r="T18" i="18"/>
  <c r="M18" i="18"/>
  <c r="N18" i="18"/>
  <c r="O18" i="18"/>
  <c r="P18" i="18"/>
  <c r="R18" i="18"/>
  <c r="AB30" i="18"/>
  <c r="U30" i="18"/>
  <c r="V30" i="18"/>
  <c r="W30" i="18"/>
  <c r="X30" i="18"/>
  <c r="Z30" i="18"/>
  <c r="AB33" i="18"/>
  <c r="U33" i="18"/>
  <c r="V33" i="18"/>
  <c r="W33" i="18"/>
  <c r="X33" i="18"/>
  <c r="Z33" i="18"/>
  <c r="T35" i="18"/>
  <c r="M35" i="18"/>
  <c r="N35" i="18"/>
  <c r="O35" i="18"/>
  <c r="P35" i="18"/>
  <c r="R35" i="18"/>
  <c r="AB26" i="18"/>
  <c r="U26" i="18"/>
  <c r="V26" i="18"/>
  <c r="W26" i="18"/>
  <c r="X26" i="18"/>
  <c r="Z26" i="18"/>
  <c r="T31" i="18"/>
  <c r="M31" i="18"/>
  <c r="N31" i="18"/>
  <c r="O31" i="18"/>
  <c r="P31" i="18"/>
  <c r="R31" i="18"/>
  <c r="T9" i="17"/>
  <c r="T13" i="17"/>
  <c r="T17" i="17"/>
  <c r="T21" i="17"/>
  <c r="T25" i="17"/>
  <c r="T29" i="17"/>
  <c r="T33" i="17"/>
  <c r="U20" i="18"/>
  <c r="V20" i="18"/>
  <c r="W20" i="18"/>
  <c r="X20" i="18"/>
  <c r="Z20" i="18"/>
  <c r="U15" i="19"/>
  <c r="V15" i="19"/>
  <c r="W15" i="19"/>
  <c r="X15" i="19"/>
  <c r="U28" i="18"/>
  <c r="V28" i="18"/>
  <c r="W28" i="18"/>
  <c r="X28" i="18"/>
  <c r="Z28" i="18"/>
  <c r="AC2" i="18"/>
  <c r="AD2" i="18"/>
  <c r="AE2" i="18"/>
  <c r="AF2" i="18"/>
  <c r="AB11" i="18"/>
  <c r="AJ11" i="18"/>
  <c r="AB3" i="18"/>
  <c r="AJ3" i="18"/>
  <c r="AK5" i="18"/>
  <c r="AL5" i="18"/>
  <c r="AM5" i="18"/>
  <c r="AN5" i="18"/>
  <c r="AP5" i="18"/>
  <c r="AJ25" i="19"/>
  <c r="AK25" i="19"/>
  <c r="AL25" i="19"/>
  <c r="AM25" i="19"/>
  <c r="AN25" i="19"/>
  <c r="AP25" i="19"/>
  <c r="U25" i="19"/>
  <c r="V25" i="19"/>
  <c r="W25" i="19"/>
  <c r="X25" i="19"/>
  <c r="AB7" i="18"/>
  <c r="AJ7" i="18"/>
  <c r="AR7" i="18"/>
  <c r="AS7" i="18"/>
  <c r="AT7" i="18"/>
  <c r="AU7" i="18"/>
  <c r="AV7" i="18"/>
  <c r="AX7" i="18"/>
  <c r="AJ28" i="19"/>
  <c r="AK28" i="19"/>
  <c r="AL28" i="19"/>
  <c r="AM28" i="19"/>
  <c r="AN28" i="19"/>
  <c r="AP28" i="19"/>
  <c r="AB2" i="19"/>
  <c r="AC2" i="19"/>
  <c r="AD2" i="19"/>
  <c r="AE2" i="19"/>
  <c r="AF2" i="19"/>
  <c r="AH2" i="19"/>
  <c r="AB27" i="18"/>
  <c r="AC27" i="18"/>
  <c r="AD27" i="18"/>
  <c r="AE27" i="18"/>
  <c r="AF27" i="18"/>
  <c r="AC10" i="18"/>
  <c r="AD10" i="18"/>
  <c r="AE10" i="18"/>
  <c r="AF10" i="18"/>
  <c r="AB23" i="18"/>
  <c r="AC23" i="18"/>
  <c r="AD23" i="18"/>
  <c r="AE23" i="18"/>
  <c r="AF23" i="18"/>
  <c r="U18" i="19"/>
  <c r="V18" i="19"/>
  <c r="W18" i="19"/>
  <c r="X18" i="19"/>
  <c r="AB32" i="18"/>
  <c r="AC32" i="18"/>
  <c r="AD32" i="18"/>
  <c r="AE32" i="18"/>
  <c r="AF32" i="18"/>
  <c r="U29" i="19"/>
  <c r="V29" i="19"/>
  <c r="W29" i="19"/>
  <c r="X29" i="19"/>
  <c r="AC29" i="19"/>
  <c r="AD29" i="19"/>
  <c r="AE29" i="19"/>
  <c r="AF29" i="19"/>
  <c r="AH29" i="19"/>
  <c r="AB24" i="18"/>
  <c r="AJ6" i="18"/>
  <c r="AK6" i="18"/>
  <c r="AL6" i="18"/>
  <c r="AM6" i="18"/>
  <c r="AN6" i="18"/>
  <c r="AP6" i="18"/>
  <c r="AB32" i="19"/>
  <c r="AJ32" i="19"/>
  <c r="AR32" i="19"/>
  <c r="AS32" i="19"/>
  <c r="AT32" i="19"/>
  <c r="AU32" i="19"/>
  <c r="AV32" i="19"/>
  <c r="AX32" i="19"/>
  <c r="AK21" i="19"/>
  <c r="AL21" i="19"/>
  <c r="AM21" i="19"/>
  <c r="AN21" i="19"/>
  <c r="AP21" i="19"/>
  <c r="AB22" i="18"/>
  <c r="AJ22" i="18"/>
  <c r="AC33" i="19"/>
  <c r="AD33" i="19"/>
  <c r="AE33" i="19"/>
  <c r="AF33" i="19"/>
  <c r="AH33" i="19"/>
  <c r="AJ25" i="18"/>
  <c r="P17" i="18"/>
  <c r="R17" i="18"/>
  <c r="R36" i="18"/>
  <c r="R36" i="19"/>
  <c r="P17" i="19"/>
  <c r="AB10" i="19"/>
  <c r="U10" i="19"/>
  <c r="V10" i="19"/>
  <c r="W10" i="19"/>
  <c r="X10" i="19"/>
  <c r="AB24" i="19"/>
  <c r="U24" i="19"/>
  <c r="V24" i="19"/>
  <c r="W24" i="19"/>
  <c r="X24" i="19"/>
  <c r="AB27" i="19"/>
  <c r="U27" i="19"/>
  <c r="V27" i="19"/>
  <c r="W27" i="19"/>
  <c r="X27" i="19"/>
  <c r="AR29" i="19"/>
  <c r="AS29" i="19"/>
  <c r="AT29" i="19"/>
  <c r="AU29" i="19"/>
  <c r="AV29" i="19"/>
  <c r="AX29" i="19"/>
  <c r="AK29" i="19"/>
  <c r="AL29" i="19"/>
  <c r="AM29" i="19"/>
  <c r="AN29" i="19"/>
  <c r="AP29" i="19"/>
  <c r="AB19" i="19"/>
  <c r="U19" i="19"/>
  <c r="V19" i="19"/>
  <c r="W19" i="19"/>
  <c r="X19" i="19"/>
  <c r="AR9" i="19"/>
  <c r="AS9" i="19"/>
  <c r="AT9" i="19"/>
  <c r="AU9" i="19"/>
  <c r="AV9" i="19"/>
  <c r="AX9" i="19"/>
  <c r="AK9" i="19"/>
  <c r="AL9" i="19"/>
  <c r="AM9" i="19"/>
  <c r="AN9" i="19"/>
  <c r="AP9" i="19"/>
  <c r="AJ17" i="19"/>
  <c r="AC17" i="19"/>
  <c r="AD17" i="19"/>
  <c r="AE17" i="19"/>
  <c r="AF17" i="19"/>
  <c r="AH17" i="19"/>
  <c r="AJ30" i="19"/>
  <c r="AC30" i="19"/>
  <c r="AD30" i="19"/>
  <c r="AE30" i="19"/>
  <c r="AF30" i="19"/>
  <c r="AH30" i="19"/>
  <c r="AJ20" i="19"/>
  <c r="AC20" i="19"/>
  <c r="AD20" i="19"/>
  <c r="AE20" i="19"/>
  <c r="AF20" i="19"/>
  <c r="AH20" i="19"/>
  <c r="AJ8" i="19"/>
  <c r="AC8" i="19"/>
  <c r="AD8" i="19"/>
  <c r="AE8" i="19"/>
  <c r="AF8" i="19"/>
  <c r="AH8" i="19"/>
  <c r="AJ4" i="19"/>
  <c r="AC4" i="19"/>
  <c r="AD4" i="19"/>
  <c r="AE4" i="19"/>
  <c r="AF4" i="19"/>
  <c r="AH4" i="19"/>
  <c r="AB31" i="19"/>
  <c r="U31" i="19"/>
  <c r="V31" i="19"/>
  <c r="W31" i="19"/>
  <c r="X31" i="19"/>
  <c r="AR33" i="19"/>
  <c r="AS33" i="19"/>
  <c r="AT33" i="19"/>
  <c r="AU33" i="19"/>
  <c r="AV33" i="19"/>
  <c r="AX33" i="19"/>
  <c r="AK33" i="19"/>
  <c r="AL33" i="19"/>
  <c r="AM33" i="19"/>
  <c r="AN33" i="19"/>
  <c r="AP33" i="19"/>
  <c r="AJ18" i="19"/>
  <c r="AC18" i="19"/>
  <c r="AD18" i="19"/>
  <c r="AE18" i="19"/>
  <c r="AF18" i="19"/>
  <c r="AH18" i="19"/>
  <c r="U12" i="19"/>
  <c r="V12" i="19"/>
  <c r="W12" i="19"/>
  <c r="X12" i="19"/>
  <c r="AB12" i="19"/>
  <c r="AJ34" i="19"/>
  <c r="AC34" i="19"/>
  <c r="AD34" i="19"/>
  <c r="AE34" i="19"/>
  <c r="AF34" i="19"/>
  <c r="AH34" i="19"/>
  <c r="AB13" i="19"/>
  <c r="U13" i="19"/>
  <c r="V13" i="19"/>
  <c r="W13" i="19"/>
  <c r="X13" i="19"/>
  <c r="AB26" i="19"/>
  <c r="U26" i="19"/>
  <c r="V26" i="19"/>
  <c r="W26" i="19"/>
  <c r="X26" i="19"/>
  <c r="AB14" i="19"/>
  <c r="U14" i="19"/>
  <c r="V14" i="19"/>
  <c r="W14" i="19"/>
  <c r="X14" i="19"/>
  <c r="AR5" i="19"/>
  <c r="AS5" i="19"/>
  <c r="AT5" i="19"/>
  <c r="AU5" i="19"/>
  <c r="AV5" i="19"/>
  <c r="AX5" i="19"/>
  <c r="AK5" i="19"/>
  <c r="AL5" i="19"/>
  <c r="AM5" i="19"/>
  <c r="AN5" i="19"/>
  <c r="AP5" i="19"/>
  <c r="AB23" i="19"/>
  <c r="U23" i="19"/>
  <c r="V23" i="19"/>
  <c r="W23" i="19"/>
  <c r="X23" i="19"/>
  <c r="AR16" i="19"/>
  <c r="AS16" i="19"/>
  <c r="AT16" i="19"/>
  <c r="AU16" i="19"/>
  <c r="AV16" i="19"/>
  <c r="AX16" i="19"/>
  <c r="AK16" i="19"/>
  <c r="AL16" i="19"/>
  <c r="AM16" i="19"/>
  <c r="AN16" i="19"/>
  <c r="AP16" i="19"/>
  <c r="AJ22" i="19"/>
  <c r="AC22" i="19"/>
  <c r="AD22" i="19"/>
  <c r="AE22" i="19"/>
  <c r="AF22" i="19"/>
  <c r="AH22" i="19"/>
  <c r="AB35" i="19"/>
  <c r="U35" i="19"/>
  <c r="V35" i="19"/>
  <c r="W35" i="19"/>
  <c r="X35" i="19"/>
  <c r="AR15" i="19"/>
  <c r="AS15" i="19"/>
  <c r="AT15" i="19"/>
  <c r="AU15" i="19"/>
  <c r="AV15" i="19"/>
  <c r="AX15" i="19"/>
  <c r="AK15" i="19"/>
  <c r="AL15" i="19"/>
  <c r="AM15" i="19"/>
  <c r="AN15" i="19"/>
  <c r="AP15" i="19"/>
  <c r="AB7" i="19"/>
  <c r="U7" i="19"/>
  <c r="V7" i="19"/>
  <c r="W7" i="19"/>
  <c r="X7" i="19"/>
  <c r="AB3" i="19"/>
  <c r="U3" i="19"/>
  <c r="V3" i="19"/>
  <c r="W3" i="19"/>
  <c r="X3" i="19"/>
  <c r="AJ6" i="19"/>
  <c r="AC6" i="19"/>
  <c r="AD6" i="19"/>
  <c r="AE6" i="19"/>
  <c r="AF6" i="19"/>
  <c r="AH6" i="19"/>
  <c r="U19" i="18"/>
  <c r="V19" i="18"/>
  <c r="W19" i="18"/>
  <c r="X19" i="18"/>
  <c r="Z19" i="18"/>
  <c r="AB19" i="18"/>
  <c r="AR2" i="18"/>
  <c r="AS2" i="18"/>
  <c r="AT2" i="18"/>
  <c r="AU2" i="18"/>
  <c r="AV2" i="18"/>
  <c r="AX2" i="18"/>
  <c r="AK2" i="18"/>
  <c r="AL2" i="18"/>
  <c r="AM2" i="18"/>
  <c r="AN2" i="18"/>
  <c r="AP2" i="18"/>
  <c r="AB4" i="18"/>
  <c r="U4" i="18"/>
  <c r="V4" i="18"/>
  <c r="W4" i="18"/>
  <c r="X4" i="18"/>
  <c r="Z4" i="18"/>
  <c r="U31" i="18"/>
  <c r="V31" i="18"/>
  <c r="W31" i="18"/>
  <c r="X31" i="18"/>
  <c r="Z31" i="18"/>
  <c r="AB31" i="18"/>
  <c r="AB35" i="18"/>
  <c r="U35" i="18"/>
  <c r="V35" i="18"/>
  <c r="W35" i="18"/>
  <c r="X35" i="18"/>
  <c r="Z35" i="18"/>
  <c r="AJ30" i="18"/>
  <c r="AC30" i="18"/>
  <c r="AD30" i="18"/>
  <c r="AE30" i="18"/>
  <c r="AF30" i="18"/>
  <c r="U18" i="18"/>
  <c r="V18" i="18"/>
  <c r="W18" i="18"/>
  <c r="X18" i="18"/>
  <c r="Z18" i="18"/>
  <c r="AB18" i="18"/>
  <c r="AC20" i="18"/>
  <c r="AD20" i="18"/>
  <c r="AE20" i="18"/>
  <c r="AF20" i="18"/>
  <c r="AJ20" i="18"/>
  <c r="AR28" i="18"/>
  <c r="AS28" i="18"/>
  <c r="AT28" i="18"/>
  <c r="AU28" i="18"/>
  <c r="AV28" i="18"/>
  <c r="AX28" i="18"/>
  <c r="AK28" i="18"/>
  <c r="AL28" i="18"/>
  <c r="AM28" i="18"/>
  <c r="AN28" i="18"/>
  <c r="AP28" i="18"/>
  <c r="AB12" i="18"/>
  <c r="U12" i="18"/>
  <c r="V12" i="18"/>
  <c r="W12" i="18"/>
  <c r="X12" i="18"/>
  <c r="Z12" i="18"/>
  <c r="AB17" i="18"/>
  <c r="U17" i="18"/>
  <c r="V17" i="18"/>
  <c r="W17" i="18"/>
  <c r="X17" i="18"/>
  <c r="Z17" i="18"/>
  <c r="AR29" i="18"/>
  <c r="AS29" i="18"/>
  <c r="AT29" i="18"/>
  <c r="AU29" i="18"/>
  <c r="AV29" i="18"/>
  <c r="AX29" i="18"/>
  <c r="AK29" i="18"/>
  <c r="AL29" i="18"/>
  <c r="AM29" i="18"/>
  <c r="AN29" i="18"/>
  <c r="AP29" i="18"/>
  <c r="AK14" i="18"/>
  <c r="AL14" i="18"/>
  <c r="AM14" i="18"/>
  <c r="AN14" i="18"/>
  <c r="AP14" i="18"/>
  <c r="AR14" i="18"/>
  <c r="AS14" i="18"/>
  <c r="AT14" i="18"/>
  <c r="AU14" i="18"/>
  <c r="AV14" i="18"/>
  <c r="AX14" i="18"/>
  <c r="AB21" i="18"/>
  <c r="U21" i="18"/>
  <c r="V21" i="18"/>
  <c r="W21" i="18"/>
  <c r="X21" i="18"/>
  <c r="Z21" i="18"/>
  <c r="AR16" i="18"/>
  <c r="AS16" i="18"/>
  <c r="AT16" i="18"/>
  <c r="AU16" i="18"/>
  <c r="AV16" i="18"/>
  <c r="AX16" i="18"/>
  <c r="AK16" i="18"/>
  <c r="AL16" i="18"/>
  <c r="AM16" i="18"/>
  <c r="AN16" i="18"/>
  <c r="AP16" i="18"/>
  <c r="AB34" i="18"/>
  <c r="U34" i="18"/>
  <c r="V34" i="18"/>
  <c r="W34" i="18"/>
  <c r="X34" i="18"/>
  <c r="Z34" i="18"/>
  <c r="AR10" i="18"/>
  <c r="AS10" i="18"/>
  <c r="AT10" i="18"/>
  <c r="AU10" i="18"/>
  <c r="AV10" i="18"/>
  <c r="AX10" i="18"/>
  <c r="AK10" i="18"/>
  <c r="AL10" i="18"/>
  <c r="AM10" i="18"/>
  <c r="AN10" i="18"/>
  <c r="AP10" i="18"/>
  <c r="AJ26" i="18"/>
  <c r="AC26" i="18"/>
  <c r="AD26" i="18"/>
  <c r="AE26" i="18"/>
  <c r="AF26" i="18"/>
  <c r="AC33" i="18"/>
  <c r="AD33" i="18"/>
  <c r="AE33" i="18"/>
  <c r="AF33" i="18"/>
  <c r="AJ33" i="18"/>
  <c r="AJ13" i="18"/>
  <c r="AC13" i="18"/>
  <c r="AD13" i="18"/>
  <c r="AE13" i="18"/>
  <c r="AF13" i="18"/>
  <c r="AB15" i="18"/>
  <c r="U15" i="18"/>
  <c r="V15" i="18"/>
  <c r="W15" i="18"/>
  <c r="X15" i="18"/>
  <c r="Z15" i="18"/>
  <c r="AB9" i="18"/>
  <c r="U9" i="18"/>
  <c r="V9" i="18"/>
  <c r="W9" i="18"/>
  <c r="X9" i="18"/>
  <c r="Z9" i="18"/>
  <c r="U33" i="17"/>
  <c r="V33" i="17"/>
  <c r="W33" i="17"/>
  <c r="X33" i="17"/>
  <c r="Z33" i="17"/>
  <c r="AB33" i="17"/>
  <c r="U25" i="17"/>
  <c r="V25" i="17"/>
  <c r="W25" i="17"/>
  <c r="X25" i="17"/>
  <c r="Z25" i="17"/>
  <c r="AB25" i="17"/>
  <c r="AB21" i="17"/>
  <c r="U21" i="17"/>
  <c r="V21" i="17"/>
  <c r="W21" i="17"/>
  <c r="X21" i="17"/>
  <c r="Z21" i="17"/>
  <c r="AB13" i="17"/>
  <c r="U13" i="17"/>
  <c r="V13" i="17"/>
  <c r="W13" i="17"/>
  <c r="X13" i="17"/>
  <c r="Z13" i="17"/>
  <c r="U9" i="17"/>
  <c r="V9" i="17"/>
  <c r="W9" i="17"/>
  <c r="X9" i="17"/>
  <c r="Z9" i="17"/>
  <c r="AB9" i="17"/>
  <c r="M29" i="17"/>
  <c r="N29" i="17"/>
  <c r="O29" i="17"/>
  <c r="P29" i="17"/>
  <c r="R29" i="17"/>
  <c r="M13" i="17"/>
  <c r="N13" i="17"/>
  <c r="O13" i="17"/>
  <c r="P13" i="17"/>
  <c r="R13" i="17"/>
  <c r="M32" i="17"/>
  <c r="N32" i="17"/>
  <c r="O32" i="17"/>
  <c r="P32" i="17"/>
  <c r="R32" i="17"/>
  <c r="T32" i="17"/>
  <c r="M28" i="17"/>
  <c r="N28" i="17"/>
  <c r="O28" i="17"/>
  <c r="P28" i="17"/>
  <c r="R28" i="17"/>
  <c r="T28" i="17"/>
  <c r="M24" i="17"/>
  <c r="N24" i="17"/>
  <c r="O24" i="17"/>
  <c r="P24" i="17"/>
  <c r="R24" i="17"/>
  <c r="T24" i="17"/>
  <c r="M20" i="17"/>
  <c r="N20" i="17"/>
  <c r="O20" i="17"/>
  <c r="P20" i="17"/>
  <c r="R20" i="17"/>
  <c r="T20" i="17"/>
  <c r="M16" i="17"/>
  <c r="N16" i="17"/>
  <c r="O16" i="17"/>
  <c r="P16" i="17"/>
  <c r="R16" i="17"/>
  <c r="T16" i="17"/>
  <c r="M12" i="17"/>
  <c r="N12" i="17"/>
  <c r="O12" i="17"/>
  <c r="P12" i="17"/>
  <c r="R12" i="17"/>
  <c r="T12" i="17"/>
  <c r="M8" i="17"/>
  <c r="N8" i="17"/>
  <c r="O8" i="17"/>
  <c r="P8" i="17"/>
  <c r="R8" i="17"/>
  <c r="T8" i="17"/>
  <c r="M4" i="17"/>
  <c r="N4" i="17"/>
  <c r="O4" i="17"/>
  <c r="P4" i="17"/>
  <c r="R4" i="17"/>
  <c r="T4" i="17"/>
  <c r="M25" i="17"/>
  <c r="N25" i="17"/>
  <c r="O25" i="17"/>
  <c r="P25" i="17"/>
  <c r="R25" i="17"/>
  <c r="M9" i="17"/>
  <c r="N9" i="17"/>
  <c r="O9" i="17"/>
  <c r="P9" i="17"/>
  <c r="R9" i="17"/>
  <c r="M35" i="17"/>
  <c r="N35" i="17"/>
  <c r="O35" i="17"/>
  <c r="P35" i="17"/>
  <c r="R35" i="17"/>
  <c r="T35" i="17"/>
  <c r="M31" i="17"/>
  <c r="N31" i="17"/>
  <c r="O31" i="17"/>
  <c r="P31" i="17"/>
  <c r="R31" i="17"/>
  <c r="T31" i="17"/>
  <c r="M27" i="17"/>
  <c r="N27" i="17"/>
  <c r="O27" i="17"/>
  <c r="P27" i="17"/>
  <c r="R27" i="17"/>
  <c r="T27" i="17"/>
  <c r="M23" i="17"/>
  <c r="N23" i="17"/>
  <c r="O23" i="17"/>
  <c r="P23" i="17"/>
  <c r="R23" i="17"/>
  <c r="T23" i="17"/>
  <c r="M19" i="17"/>
  <c r="N19" i="17"/>
  <c r="O19" i="17"/>
  <c r="P19" i="17"/>
  <c r="R19" i="17"/>
  <c r="T19" i="17"/>
  <c r="M15" i="17"/>
  <c r="N15" i="17"/>
  <c r="O15" i="17"/>
  <c r="P15" i="17"/>
  <c r="R15" i="17"/>
  <c r="T15" i="17"/>
  <c r="M11" i="17"/>
  <c r="N11" i="17"/>
  <c r="O11" i="17"/>
  <c r="P11" i="17"/>
  <c r="R11" i="17"/>
  <c r="T11" i="17"/>
  <c r="M7" i="17"/>
  <c r="N7" i="17"/>
  <c r="O7" i="17"/>
  <c r="P7" i="17"/>
  <c r="R7" i="17"/>
  <c r="T7" i="17"/>
  <c r="M3" i="17"/>
  <c r="N3" i="17"/>
  <c r="O3" i="17"/>
  <c r="P3" i="17"/>
  <c r="R3" i="17"/>
  <c r="T3" i="17"/>
  <c r="M21" i="17"/>
  <c r="N21" i="17"/>
  <c r="O21" i="17"/>
  <c r="P21" i="17"/>
  <c r="R21" i="17"/>
  <c r="AB29" i="17"/>
  <c r="U29" i="17"/>
  <c r="V29" i="17"/>
  <c r="W29" i="17"/>
  <c r="X29" i="17"/>
  <c r="Z29" i="17"/>
  <c r="AB17" i="17"/>
  <c r="U17" i="17"/>
  <c r="V17" i="17"/>
  <c r="W17" i="17"/>
  <c r="X17" i="17"/>
  <c r="Z17" i="17"/>
  <c r="M5" i="17"/>
  <c r="N5" i="17"/>
  <c r="O5" i="17"/>
  <c r="P5" i="17"/>
  <c r="R5" i="17"/>
  <c r="T5" i="17"/>
  <c r="M2" i="17"/>
  <c r="N2" i="17"/>
  <c r="O2" i="17"/>
  <c r="P2" i="17"/>
  <c r="R2" i="17"/>
  <c r="T2" i="17"/>
  <c r="M34" i="17"/>
  <c r="N34" i="17"/>
  <c r="O34" i="17"/>
  <c r="P34" i="17"/>
  <c r="R34" i="17"/>
  <c r="T34" i="17"/>
  <c r="M30" i="17"/>
  <c r="N30" i="17"/>
  <c r="O30" i="17"/>
  <c r="P30" i="17"/>
  <c r="R30" i="17"/>
  <c r="T30" i="17"/>
  <c r="M26" i="17"/>
  <c r="N26" i="17"/>
  <c r="O26" i="17"/>
  <c r="P26" i="17"/>
  <c r="R26" i="17"/>
  <c r="T26" i="17"/>
  <c r="M22" i="17"/>
  <c r="N22" i="17"/>
  <c r="O22" i="17"/>
  <c r="P22" i="17"/>
  <c r="R22" i="17"/>
  <c r="T22" i="17"/>
  <c r="M18" i="17"/>
  <c r="N18" i="17"/>
  <c r="O18" i="17"/>
  <c r="P18" i="17"/>
  <c r="R18" i="17"/>
  <c r="T18" i="17"/>
  <c r="M14" i="17"/>
  <c r="N14" i="17"/>
  <c r="O14" i="17"/>
  <c r="P14" i="17"/>
  <c r="R14" i="17"/>
  <c r="T14" i="17"/>
  <c r="M10" i="17"/>
  <c r="N10" i="17"/>
  <c r="O10" i="17"/>
  <c r="P10" i="17"/>
  <c r="R10" i="17"/>
  <c r="T10" i="17"/>
  <c r="M6" i="17"/>
  <c r="N6" i="17"/>
  <c r="O6" i="17"/>
  <c r="P6" i="17"/>
  <c r="R6" i="17"/>
  <c r="T6" i="17"/>
  <c r="M33" i="17"/>
  <c r="N33" i="17"/>
  <c r="O33" i="17"/>
  <c r="P33" i="17"/>
  <c r="R33" i="17"/>
  <c r="M17" i="17"/>
  <c r="N17" i="17"/>
  <c r="O17" i="17"/>
  <c r="P17" i="17"/>
  <c r="R17" i="17"/>
  <c r="AC11" i="18"/>
  <c r="AD11" i="18"/>
  <c r="AE11" i="18"/>
  <c r="AF11" i="18"/>
  <c r="AR28" i="19"/>
  <c r="AS28" i="19"/>
  <c r="AT28" i="19"/>
  <c r="AU28" i="19"/>
  <c r="AV28" i="19"/>
  <c r="AX28" i="19"/>
  <c r="R36" i="17"/>
  <c r="AJ27" i="18"/>
  <c r="AR27" i="18"/>
  <c r="AS27" i="18"/>
  <c r="AT27" i="18"/>
  <c r="AU27" i="18"/>
  <c r="AV27" i="18"/>
  <c r="AX27" i="18"/>
  <c r="AR25" i="19"/>
  <c r="AS25" i="19"/>
  <c r="AT25" i="19"/>
  <c r="AU25" i="19"/>
  <c r="AV25" i="19"/>
  <c r="AX25" i="19"/>
  <c r="AK7" i="18"/>
  <c r="AL7" i="18"/>
  <c r="AM7" i="18"/>
  <c r="AN7" i="18"/>
  <c r="AP7" i="18"/>
  <c r="AC7" i="18"/>
  <c r="AD7" i="18"/>
  <c r="AE7" i="18"/>
  <c r="AF7" i="18"/>
  <c r="AR6" i="18"/>
  <c r="AS6" i="18"/>
  <c r="AT6" i="18"/>
  <c r="AU6" i="18"/>
  <c r="AV6" i="18"/>
  <c r="AX6" i="18"/>
  <c r="AC3" i="18"/>
  <c r="AD3" i="18"/>
  <c r="AE3" i="18"/>
  <c r="AF3" i="18"/>
  <c r="AJ23" i="18"/>
  <c r="AR23" i="18"/>
  <c r="AS23" i="18"/>
  <c r="AT23" i="18"/>
  <c r="AU23" i="18"/>
  <c r="AV23" i="18"/>
  <c r="AX23" i="18"/>
  <c r="AJ2" i="19"/>
  <c r="AR2" i="19"/>
  <c r="AS2" i="19"/>
  <c r="AT2" i="19"/>
  <c r="AU2" i="19"/>
  <c r="AV2" i="19"/>
  <c r="AX2" i="19"/>
  <c r="AJ32" i="18"/>
  <c r="AK32" i="19"/>
  <c r="AL32" i="19"/>
  <c r="AM32" i="19"/>
  <c r="AN32" i="19"/>
  <c r="AP32" i="19"/>
  <c r="AC22" i="18"/>
  <c r="AD22" i="18"/>
  <c r="AE22" i="18"/>
  <c r="AF22" i="18"/>
  <c r="AC32" i="19"/>
  <c r="AD32" i="19"/>
  <c r="AE32" i="19"/>
  <c r="AF32" i="19"/>
  <c r="AH32" i="19"/>
  <c r="AJ24" i="18"/>
  <c r="AC24" i="18"/>
  <c r="AD24" i="18"/>
  <c r="AE24" i="18"/>
  <c r="AF24" i="18"/>
  <c r="AR25" i="18"/>
  <c r="AS25" i="18"/>
  <c r="AT25" i="18"/>
  <c r="AU25" i="18"/>
  <c r="AV25" i="18"/>
  <c r="AX25" i="18"/>
  <c r="AK25" i="18"/>
  <c r="AL25" i="18"/>
  <c r="AM25" i="18"/>
  <c r="AN25" i="18"/>
  <c r="AP25" i="18"/>
  <c r="AK27" i="18"/>
  <c r="AL27" i="18"/>
  <c r="AM27" i="18"/>
  <c r="AN27" i="18"/>
  <c r="AP27" i="18"/>
  <c r="AJ10" i="19"/>
  <c r="AC10" i="19"/>
  <c r="AD10" i="19"/>
  <c r="AE10" i="19"/>
  <c r="AF10" i="19"/>
  <c r="AH10" i="19"/>
  <c r="AR6" i="19"/>
  <c r="AS6" i="19"/>
  <c r="AT6" i="19"/>
  <c r="AU6" i="19"/>
  <c r="AV6" i="19"/>
  <c r="AX6" i="19"/>
  <c r="AK6" i="19"/>
  <c r="AL6" i="19"/>
  <c r="AM6" i="19"/>
  <c r="AN6" i="19"/>
  <c r="AP6" i="19"/>
  <c r="AJ7" i="19"/>
  <c r="AC7" i="19"/>
  <c r="AD7" i="19"/>
  <c r="AE7" i="19"/>
  <c r="AF7" i="19"/>
  <c r="AH7" i="19"/>
  <c r="AJ23" i="19"/>
  <c r="AC23" i="19"/>
  <c r="AD23" i="19"/>
  <c r="AE23" i="19"/>
  <c r="AF23" i="19"/>
  <c r="AH23" i="19"/>
  <c r="AJ26" i="19"/>
  <c r="AC26" i="19"/>
  <c r="AD26" i="19"/>
  <c r="AE26" i="19"/>
  <c r="AF26" i="19"/>
  <c r="AH26" i="19"/>
  <c r="AK18" i="19"/>
  <c r="AL18" i="19"/>
  <c r="AM18" i="19"/>
  <c r="AN18" i="19"/>
  <c r="AP18" i="19"/>
  <c r="AR18" i="19"/>
  <c r="AS18" i="19"/>
  <c r="AT18" i="19"/>
  <c r="AU18" i="19"/>
  <c r="AV18" i="19"/>
  <c r="AX18" i="19"/>
  <c r="AR8" i="19"/>
  <c r="AS8" i="19"/>
  <c r="AT8" i="19"/>
  <c r="AU8" i="19"/>
  <c r="AV8" i="19"/>
  <c r="AX8" i="19"/>
  <c r="AK8" i="19"/>
  <c r="AL8" i="19"/>
  <c r="AM8" i="19"/>
  <c r="AN8" i="19"/>
  <c r="AP8" i="19"/>
  <c r="AR17" i="19"/>
  <c r="AS17" i="19"/>
  <c r="AT17" i="19"/>
  <c r="AU17" i="19"/>
  <c r="AV17" i="19"/>
  <c r="AX17" i="19"/>
  <c r="AK17" i="19"/>
  <c r="AL17" i="19"/>
  <c r="AM17" i="19"/>
  <c r="AN17" i="19"/>
  <c r="AP17" i="19"/>
  <c r="AC27" i="19"/>
  <c r="AD27" i="19"/>
  <c r="AE27" i="19"/>
  <c r="AF27" i="19"/>
  <c r="AH27" i="19"/>
  <c r="AJ27" i="19"/>
  <c r="AJ3" i="19"/>
  <c r="AC3" i="19"/>
  <c r="AD3" i="19"/>
  <c r="AE3" i="19"/>
  <c r="AF3" i="19"/>
  <c r="AH3" i="19"/>
  <c r="AJ12" i="19"/>
  <c r="AC12" i="19"/>
  <c r="AD12" i="19"/>
  <c r="AE12" i="19"/>
  <c r="AF12" i="19"/>
  <c r="AH12" i="19"/>
  <c r="AK22" i="19"/>
  <c r="AL22" i="19"/>
  <c r="AM22" i="19"/>
  <c r="AN22" i="19"/>
  <c r="AP22" i="19"/>
  <c r="AR22" i="19"/>
  <c r="AS22" i="19"/>
  <c r="AT22" i="19"/>
  <c r="AU22" i="19"/>
  <c r="AV22" i="19"/>
  <c r="AX22" i="19"/>
  <c r="AR34" i="19"/>
  <c r="AS34" i="19"/>
  <c r="AT34" i="19"/>
  <c r="AU34" i="19"/>
  <c r="AV34" i="19"/>
  <c r="AX34" i="19"/>
  <c r="AK34" i="19"/>
  <c r="AL34" i="19"/>
  <c r="AM34" i="19"/>
  <c r="AN34" i="19"/>
  <c r="AP34" i="19"/>
  <c r="AJ31" i="19"/>
  <c r="AC31" i="19"/>
  <c r="AD31" i="19"/>
  <c r="AE31" i="19"/>
  <c r="AF31" i="19"/>
  <c r="AH31" i="19"/>
  <c r="AJ19" i="19"/>
  <c r="AC19" i="19"/>
  <c r="AD19" i="19"/>
  <c r="AE19" i="19"/>
  <c r="AF19" i="19"/>
  <c r="AH19" i="19"/>
  <c r="AC35" i="19"/>
  <c r="AD35" i="19"/>
  <c r="AE35" i="19"/>
  <c r="AF35" i="19"/>
  <c r="AH35" i="19"/>
  <c r="AJ35" i="19"/>
  <c r="AJ14" i="19"/>
  <c r="AC14" i="19"/>
  <c r="AD14" i="19"/>
  <c r="AE14" i="19"/>
  <c r="AF14" i="19"/>
  <c r="AH14" i="19"/>
  <c r="AC13" i="19"/>
  <c r="AD13" i="19"/>
  <c r="AE13" i="19"/>
  <c r="AF13" i="19"/>
  <c r="AH13" i="19"/>
  <c r="AJ13" i="19"/>
  <c r="AR4" i="19"/>
  <c r="AS4" i="19"/>
  <c r="AT4" i="19"/>
  <c r="AU4" i="19"/>
  <c r="AV4" i="19"/>
  <c r="AX4" i="19"/>
  <c r="AK4" i="19"/>
  <c r="AL4" i="19"/>
  <c r="AM4" i="19"/>
  <c r="AN4" i="19"/>
  <c r="AP4" i="19"/>
  <c r="AR20" i="19"/>
  <c r="AS20" i="19"/>
  <c r="AT20" i="19"/>
  <c r="AU20" i="19"/>
  <c r="AV20" i="19"/>
  <c r="AX20" i="19"/>
  <c r="AK20" i="19"/>
  <c r="AL20" i="19"/>
  <c r="AM20" i="19"/>
  <c r="AN20" i="19"/>
  <c r="AP20" i="19"/>
  <c r="AK30" i="19"/>
  <c r="AL30" i="19"/>
  <c r="AM30" i="19"/>
  <c r="AN30" i="19"/>
  <c r="AP30" i="19"/>
  <c r="AR30" i="19"/>
  <c r="AS30" i="19"/>
  <c r="AT30" i="19"/>
  <c r="AU30" i="19"/>
  <c r="AV30" i="19"/>
  <c r="AX30" i="19"/>
  <c r="AC24" i="19"/>
  <c r="AD24" i="19"/>
  <c r="AE24" i="19"/>
  <c r="AF24" i="19"/>
  <c r="AH24" i="19"/>
  <c r="AJ24" i="19"/>
  <c r="AK13" i="18"/>
  <c r="AL13" i="18"/>
  <c r="AM13" i="18"/>
  <c r="AN13" i="18"/>
  <c r="AP13" i="18"/>
  <c r="AR13" i="18"/>
  <c r="AS13" i="18"/>
  <c r="AT13" i="18"/>
  <c r="AU13" i="18"/>
  <c r="AV13" i="18"/>
  <c r="AX13" i="18"/>
  <c r="AK26" i="18"/>
  <c r="AL26" i="18"/>
  <c r="AM26" i="18"/>
  <c r="AN26" i="18"/>
  <c r="AP26" i="18"/>
  <c r="AR26" i="18"/>
  <c r="AS26" i="18"/>
  <c r="AT26" i="18"/>
  <c r="AU26" i="18"/>
  <c r="AV26" i="18"/>
  <c r="AX26" i="18"/>
  <c r="AJ17" i="18"/>
  <c r="AC17" i="18"/>
  <c r="AD17" i="18"/>
  <c r="AE17" i="18"/>
  <c r="AF17" i="18"/>
  <c r="AK30" i="18"/>
  <c r="AL30" i="18"/>
  <c r="AM30" i="18"/>
  <c r="AN30" i="18"/>
  <c r="AP30" i="18"/>
  <c r="AR30" i="18"/>
  <c r="AS30" i="18"/>
  <c r="AT30" i="18"/>
  <c r="AU30" i="18"/>
  <c r="AV30" i="18"/>
  <c r="AX30" i="18"/>
  <c r="Z36" i="18"/>
  <c r="AR22" i="18"/>
  <c r="AS22" i="18"/>
  <c r="AT22" i="18"/>
  <c r="AU22" i="18"/>
  <c r="AV22" i="18"/>
  <c r="AX22" i="18"/>
  <c r="AK22" i="18"/>
  <c r="AL22" i="18"/>
  <c r="AM22" i="18"/>
  <c r="AN22" i="18"/>
  <c r="AP22" i="18"/>
  <c r="AR33" i="18"/>
  <c r="AS33" i="18"/>
  <c r="AT33" i="18"/>
  <c r="AU33" i="18"/>
  <c r="AV33" i="18"/>
  <c r="AX33" i="18"/>
  <c r="AK33" i="18"/>
  <c r="AL33" i="18"/>
  <c r="AM33" i="18"/>
  <c r="AN33" i="18"/>
  <c r="AP33" i="18"/>
  <c r="AR20" i="18"/>
  <c r="AS20" i="18"/>
  <c r="AT20" i="18"/>
  <c r="AU20" i="18"/>
  <c r="AV20" i="18"/>
  <c r="AX20" i="18"/>
  <c r="AK20" i="18"/>
  <c r="AL20" i="18"/>
  <c r="AM20" i="18"/>
  <c r="AN20" i="18"/>
  <c r="AP20" i="18"/>
  <c r="AC18" i="18"/>
  <c r="AD18" i="18"/>
  <c r="AE18" i="18"/>
  <c r="AF18" i="18"/>
  <c r="AJ18" i="18"/>
  <c r="AK11" i="18"/>
  <c r="AL11" i="18"/>
  <c r="AM11" i="18"/>
  <c r="AN11" i="18"/>
  <c r="AP11" i="18"/>
  <c r="AR11" i="18"/>
  <c r="AS11" i="18"/>
  <c r="AT11" i="18"/>
  <c r="AU11" i="18"/>
  <c r="AV11" i="18"/>
  <c r="AX11" i="18"/>
  <c r="AJ19" i="18"/>
  <c r="AC19" i="18"/>
  <c r="AD19" i="18"/>
  <c r="AE19" i="18"/>
  <c r="AF19" i="18"/>
  <c r="AJ9" i="18"/>
  <c r="AC9" i="18"/>
  <c r="AD9" i="18"/>
  <c r="AE9" i="18"/>
  <c r="AF9" i="18"/>
  <c r="AJ15" i="18"/>
  <c r="AC15" i="18"/>
  <c r="AD15" i="18"/>
  <c r="AE15" i="18"/>
  <c r="AF15" i="18"/>
  <c r="AR3" i="18"/>
  <c r="AS3" i="18"/>
  <c r="AT3" i="18"/>
  <c r="AU3" i="18"/>
  <c r="AV3" i="18"/>
  <c r="AX3" i="18"/>
  <c r="AK3" i="18"/>
  <c r="AL3" i="18"/>
  <c r="AM3" i="18"/>
  <c r="AN3" i="18"/>
  <c r="AP3" i="18"/>
  <c r="AJ34" i="18"/>
  <c r="AC34" i="18"/>
  <c r="AD34" i="18"/>
  <c r="AE34" i="18"/>
  <c r="AF34" i="18"/>
  <c r="AJ21" i="18"/>
  <c r="AC21" i="18"/>
  <c r="AD21" i="18"/>
  <c r="AE21" i="18"/>
  <c r="AF21" i="18"/>
  <c r="AJ12" i="18"/>
  <c r="AC12" i="18"/>
  <c r="AD12" i="18"/>
  <c r="AE12" i="18"/>
  <c r="AF12" i="18"/>
  <c r="AC35" i="18"/>
  <c r="AD35" i="18"/>
  <c r="AE35" i="18"/>
  <c r="AF35" i="18"/>
  <c r="AJ35" i="18"/>
  <c r="AJ4" i="18"/>
  <c r="AC4" i="18"/>
  <c r="AD4" i="18"/>
  <c r="AE4" i="18"/>
  <c r="AF4" i="18"/>
  <c r="AJ31" i="18"/>
  <c r="AC31" i="18"/>
  <c r="AD31" i="18"/>
  <c r="AE31" i="18"/>
  <c r="AF31" i="18"/>
  <c r="AB10" i="17"/>
  <c r="U10" i="17"/>
  <c r="V10" i="17"/>
  <c r="W10" i="17"/>
  <c r="X10" i="17"/>
  <c r="Z10" i="17"/>
  <c r="AB18" i="17"/>
  <c r="U18" i="17"/>
  <c r="V18" i="17"/>
  <c r="W18" i="17"/>
  <c r="X18" i="17"/>
  <c r="Z18" i="17"/>
  <c r="AB5" i="17"/>
  <c r="U5" i="17"/>
  <c r="V5" i="17"/>
  <c r="W5" i="17"/>
  <c r="X5" i="17"/>
  <c r="Z5" i="17"/>
  <c r="AJ13" i="17"/>
  <c r="AC13" i="17"/>
  <c r="AD13" i="17"/>
  <c r="AE13" i="17"/>
  <c r="AF13" i="17"/>
  <c r="AH13" i="17"/>
  <c r="AC29" i="17"/>
  <c r="AD29" i="17"/>
  <c r="AE29" i="17"/>
  <c r="AF29" i="17"/>
  <c r="AH29" i="17"/>
  <c r="AJ29" i="17"/>
  <c r="U8" i="17"/>
  <c r="V8" i="17"/>
  <c r="W8" i="17"/>
  <c r="X8" i="17"/>
  <c r="Z8" i="17"/>
  <c r="AB8" i="17"/>
  <c r="U24" i="17"/>
  <c r="V24" i="17"/>
  <c r="W24" i="17"/>
  <c r="X24" i="17"/>
  <c r="Z24" i="17"/>
  <c r="AB24" i="17"/>
  <c r="U32" i="17"/>
  <c r="V32" i="17"/>
  <c r="W32" i="17"/>
  <c r="X32" i="17"/>
  <c r="Z32" i="17"/>
  <c r="AB32" i="17"/>
  <c r="AC33" i="17"/>
  <c r="AD33" i="17"/>
  <c r="AE33" i="17"/>
  <c r="AF33" i="17"/>
  <c r="AH33" i="17"/>
  <c r="AJ33" i="17"/>
  <c r="AB6" i="17"/>
  <c r="U6" i="17"/>
  <c r="V6" i="17"/>
  <c r="W6" i="17"/>
  <c r="X6" i="17"/>
  <c r="Z6" i="17"/>
  <c r="AB14" i="17"/>
  <c r="U14" i="17"/>
  <c r="V14" i="17"/>
  <c r="W14" i="17"/>
  <c r="X14" i="17"/>
  <c r="Z14" i="17"/>
  <c r="U22" i="17"/>
  <c r="V22" i="17"/>
  <c r="W22" i="17"/>
  <c r="X22" i="17"/>
  <c r="Z22" i="17"/>
  <c r="AB22" i="17"/>
  <c r="AB30" i="17"/>
  <c r="U30" i="17"/>
  <c r="V30" i="17"/>
  <c r="W30" i="17"/>
  <c r="X30" i="17"/>
  <c r="Z30" i="17"/>
  <c r="U2" i="17"/>
  <c r="V2" i="17"/>
  <c r="W2" i="17"/>
  <c r="X2" i="17"/>
  <c r="Z2" i="17"/>
  <c r="AB2" i="17"/>
  <c r="AJ17" i="17"/>
  <c r="AC17" i="17"/>
  <c r="AD17" i="17"/>
  <c r="AE17" i="17"/>
  <c r="AF17" i="17"/>
  <c r="AH17" i="17"/>
  <c r="U3" i="17"/>
  <c r="V3" i="17"/>
  <c r="W3" i="17"/>
  <c r="X3" i="17"/>
  <c r="Z3" i="17"/>
  <c r="AB3" i="17"/>
  <c r="U11" i="17"/>
  <c r="V11" i="17"/>
  <c r="W11" i="17"/>
  <c r="X11" i="17"/>
  <c r="Z11" i="17"/>
  <c r="AB11" i="17"/>
  <c r="U19" i="17"/>
  <c r="V19" i="17"/>
  <c r="W19" i="17"/>
  <c r="X19" i="17"/>
  <c r="Z19" i="17"/>
  <c r="AB19" i="17"/>
  <c r="AB27" i="17"/>
  <c r="U27" i="17"/>
  <c r="V27" i="17"/>
  <c r="W27" i="17"/>
  <c r="X27" i="17"/>
  <c r="Z27" i="17"/>
  <c r="U35" i="17"/>
  <c r="V35" i="17"/>
  <c r="W35" i="17"/>
  <c r="X35" i="17"/>
  <c r="Z35" i="17"/>
  <c r="AB35" i="17"/>
  <c r="U4" i="17"/>
  <c r="V4" i="17"/>
  <c r="W4" i="17"/>
  <c r="X4" i="17"/>
  <c r="Z4" i="17"/>
  <c r="AB4" i="17"/>
  <c r="U12" i="17"/>
  <c r="V12" i="17"/>
  <c r="W12" i="17"/>
  <c r="X12" i="17"/>
  <c r="Z12" i="17"/>
  <c r="AB12" i="17"/>
  <c r="U20" i="17"/>
  <c r="V20" i="17"/>
  <c r="W20" i="17"/>
  <c r="X20" i="17"/>
  <c r="Z20" i="17"/>
  <c r="AB20" i="17"/>
  <c r="U28" i="17"/>
  <c r="V28" i="17"/>
  <c r="W28" i="17"/>
  <c r="X28" i="17"/>
  <c r="Z28" i="17"/>
  <c r="AB28" i="17"/>
  <c r="AJ25" i="17"/>
  <c r="AC25" i="17"/>
  <c r="AD25" i="17"/>
  <c r="AE25" i="17"/>
  <c r="AF25" i="17"/>
  <c r="AH25" i="17"/>
  <c r="AB26" i="17"/>
  <c r="U26" i="17"/>
  <c r="V26" i="17"/>
  <c r="W26" i="17"/>
  <c r="X26" i="17"/>
  <c r="Z26" i="17"/>
  <c r="AB34" i="17"/>
  <c r="U34" i="17"/>
  <c r="V34" i="17"/>
  <c r="W34" i="17"/>
  <c r="X34" i="17"/>
  <c r="Z34" i="17"/>
  <c r="AB7" i="17"/>
  <c r="U7" i="17"/>
  <c r="V7" i="17"/>
  <c r="W7" i="17"/>
  <c r="X7" i="17"/>
  <c r="Z7" i="17"/>
  <c r="AB15" i="17"/>
  <c r="U15" i="17"/>
  <c r="V15" i="17"/>
  <c r="W15" i="17"/>
  <c r="X15" i="17"/>
  <c r="Z15" i="17"/>
  <c r="AB23" i="17"/>
  <c r="U23" i="17"/>
  <c r="V23" i="17"/>
  <c r="W23" i="17"/>
  <c r="X23" i="17"/>
  <c r="Z23" i="17"/>
  <c r="AB31" i="17"/>
  <c r="U31" i="17"/>
  <c r="V31" i="17"/>
  <c r="W31" i="17"/>
  <c r="X31" i="17"/>
  <c r="Z31" i="17"/>
  <c r="U16" i="17"/>
  <c r="V16" i="17"/>
  <c r="W16" i="17"/>
  <c r="X16" i="17"/>
  <c r="Z16" i="17"/>
  <c r="AB16" i="17"/>
  <c r="AJ9" i="17"/>
  <c r="AC9" i="17"/>
  <c r="AD9" i="17"/>
  <c r="AE9" i="17"/>
  <c r="AF9" i="17"/>
  <c r="AH9" i="17"/>
  <c r="AJ21" i="17"/>
  <c r="AC21" i="17"/>
  <c r="AD21" i="17"/>
  <c r="AE21" i="17"/>
  <c r="AF21" i="17"/>
  <c r="AH21" i="17"/>
  <c r="Z36" i="17"/>
  <c r="AH36" i="19"/>
  <c r="AK23" i="18"/>
  <c r="AL23" i="18"/>
  <c r="AM23" i="18"/>
  <c r="AN23" i="18"/>
  <c r="AP23" i="18"/>
  <c r="AK2" i="19"/>
  <c r="AL2" i="19"/>
  <c r="AM2" i="19"/>
  <c r="AN2" i="19"/>
  <c r="AP2" i="19"/>
  <c r="AK32" i="18"/>
  <c r="AL32" i="18"/>
  <c r="AM32" i="18"/>
  <c r="AN32" i="18"/>
  <c r="AP32" i="18"/>
  <c r="AR32" i="18"/>
  <c r="AS32" i="18"/>
  <c r="AT32" i="18"/>
  <c r="AU32" i="18"/>
  <c r="AV32" i="18"/>
  <c r="AX32" i="18"/>
  <c r="AK24" i="18"/>
  <c r="AL24" i="18"/>
  <c r="AM24" i="18"/>
  <c r="AN24" i="18"/>
  <c r="AP24" i="18"/>
  <c r="AR24" i="18"/>
  <c r="AS24" i="18"/>
  <c r="AT24" i="18"/>
  <c r="AU24" i="18"/>
  <c r="AV24" i="18"/>
  <c r="AX24" i="18"/>
  <c r="AR10" i="19"/>
  <c r="AS10" i="19"/>
  <c r="AT10" i="19"/>
  <c r="AU10" i="19"/>
  <c r="AV10" i="19"/>
  <c r="AX10" i="19"/>
  <c r="AK10" i="19"/>
  <c r="AL10" i="19"/>
  <c r="AM10" i="19"/>
  <c r="AN10" i="19"/>
  <c r="AP10" i="19"/>
  <c r="AR35" i="19"/>
  <c r="AS35" i="19"/>
  <c r="AT35" i="19"/>
  <c r="AU35" i="19"/>
  <c r="AV35" i="19"/>
  <c r="AX35" i="19"/>
  <c r="AK35" i="19"/>
  <c r="AL35" i="19"/>
  <c r="AM35" i="19"/>
  <c r="AN35" i="19"/>
  <c r="AP35" i="19"/>
  <c r="AK12" i="19"/>
  <c r="AL12" i="19"/>
  <c r="AM12" i="19"/>
  <c r="AN12" i="19"/>
  <c r="AP12" i="19"/>
  <c r="AR12" i="19"/>
  <c r="AS12" i="19"/>
  <c r="AT12" i="19"/>
  <c r="AU12" i="19"/>
  <c r="AV12" i="19"/>
  <c r="AX12" i="19"/>
  <c r="AR7" i="19"/>
  <c r="AS7" i="19"/>
  <c r="AT7" i="19"/>
  <c r="AU7" i="19"/>
  <c r="AV7" i="19"/>
  <c r="AX7" i="19"/>
  <c r="AK7" i="19"/>
  <c r="AL7" i="19"/>
  <c r="AM7" i="19"/>
  <c r="AN7" i="19"/>
  <c r="AP7" i="19"/>
  <c r="AR24" i="19"/>
  <c r="AS24" i="19"/>
  <c r="AT24" i="19"/>
  <c r="AU24" i="19"/>
  <c r="AV24" i="19"/>
  <c r="AX24" i="19"/>
  <c r="AK24" i="19"/>
  <c r="AL24" i="19"/>
  <c r="AM24" i="19"/>
  <c r="AN24" i="19"/>
  <c r="AP24" i="19"/>
  <c r="AK13" i="19"/>
  <c r="AL13" i="19"/>
  <c r="AM13" i="19"/>
  <c r="AN13" i="19"/>
  <c r="AP13" i="19"/>
  <c r="AR13" i="19"/>
  <c r="AS13" i="19"/>
  <c r="AT13" i="19"/>
  <c r="AU13" i="19"/>
  <c r="AV13" i="19"/>
  <c r="AX13" i="19"/>
  <c r="AR27" i="19"/>
  <c r="AS27" i="19"/>
  <c r="AT27" i="19"/>
  <c r="AU27" i="19"/>
  <c r="AV27" i="19"/>
  <c r="AX27" i="19"/>
  <c r="AK27" i="19"/>
  <c r="AL27" i="19"/>
  <c r="AM27" i="19"/>
  <c r="AN27" i="19"/>
  <c r="AP27" i="19"/>
  <c r="AK31" i="19"/>
  <c r="AL31" i="19"/>
  <c r="AM31" i="19"/>
  <c r="AN31" i="19"/>
  <c r="AP31" i="19"/>
  <c r="AR31" i="19"/>
  <c r="AS31" i="19"/>
  <c r="AT31" i="19"/>
  <c r="AU31" i="19"/>
  <c r="AV31" i="19"/>
  <c r="AX31" i="19"/>
  <c r="AR26" i="19"/>
  <c r="AS26" i="19"/>
  <c r="AT26" i="19"/>
  <c r="AU26" i="19"/>
  <c r="AV26" i="19"/>
  <c r="AX26" i="19"/>
  <c r="AK26" i="19"/>
  <c r="AL26" i="19"/>
  <c r="AM26" i="19"/>
  <c r="AN26" i="19"/>
  <c r="AP26" i="19"/>
  <c r="AR14" i="19"/>
  <c r="AS14" i="19"/>
  <c r="AT14" i="19"/>
  <c r="AU14" i="19"/>
  <c r="AV14" i="19"/>
  <c r="AX14" i="19"/>
  <c r="AK14" i="19"/>
  <c r="AL14" i="19"/>
  <c r="AM14" i="19"/>
  <c r="AN14" i="19"/>
  <c r="AP14" i="19"/>
  <c r="AR19" i="19"/>
  <c r="AS19" i="19"/>
  <c r="AT19" i="19"/>
  <c r="AU19" i="19"/>
  <c r="AV19" i="19"/>
  <c r="AX19" i="19"/>
  <c r="AK19" i="19"/>
  <c r="AL19" i="19"/>
  <c r="AM19" i="19"/>
  <c r="AR3" i="19"/>
  <c r="AS3" i="19"/>
  <c r="AT3" i="19"/>
  <c r="AU3" i="19"/>
  <c r="AV3" i="19"/>
  <c r="AX3" i="19"/>
  <c r="AK3" i="19"/>
  <c r="AL3" i="19"/>
  <c r="AM3" i="19"/>
  <c r="AN3" i="19"/>
  <c r="AP3" i="19"/>
  <c r="AR23" i="19"/>
  <c r="AS23" i="19"/>
  <c r="AT23" i="19"/>
  <c r="AU23" i="19"/>
  <c r="AV23" i="19"/>
  <c r="AX23" i="19"/>
  <c r="AK23" i="19"/>
  <c r="AL23" i="19"/>
  <c r="AM23" i="19"/>
  <c r="AN23" i="19"/>
  <c r="AP23" i="19"/>
  <c r="AR35" i="18"/>
  <c r="AS35" i="18"/>
  <c r="AT35" i="18"/>
  <c r="AU35" i="18"/>
  <c r="AV35" i="18"/>
  <c r="AX35" i="18"/>
  <c r="AK35" i="18"/>
  <c r="AL35" i="18"/>
  <c r="AM35" i="18"/>
  <c r="AN35" i="18"/>
  <c r="AP35" i="18"/>
  <c r="AR21" i="18"/>
  <c r="AS21" i="18"/>
  <c r="AT21" i="18"/>
  <c r="AU21" i="18"/>
  <c r="AV21" i="18"/>
  <c r="AX21" i="18"/>
  <c r="AK21" i="18"/>
  <c r="AL21" i="18"/>
  <c r="AM21" i="18"/>
  <c r="AN21" i="18"/>
  <c r="AP21" i="18"/>
  <c r="AR9" i="18"/>
  <c r="AS9" i="18"/>
  <c r="AT9" i="18"/>
  <c r="AU9" i="18"/>
  <c r="AV9" i="18"/>
  <c r="AX9" i="18"/>
  <c r="AK9" i="18"/>
  <c r="AL9" i="18"/>
  <c r="AM9" i="18"/>
  <c r="AN9" i="18"/>
  <c r="AP9" i="18"/>
  <c r="AH36" i="18"/>
  <c r="AR18" i="18"/>
  <c r="AS18" i="18"/>
  <c r="AT18" i="18"/>
  <c r="AU18" i="18"/>
  <c r="AV18" i="18"/>
  <c r="AX18" i="18"/>
  <c r="AK18" i="18"/>
  <c r="AL18" i="18"/>
  <c r="AM18" i="18"/>
  <c r="AN18" i="18"/>
  <c r="AP18" i="18"/>
  <c r="AR17" i="18"/>
  <c r="AS17" i="18"/>
  <c r="AT17" i="18"/>
  <c r="AU17" i="18"/>
  <c r="AV17" i="18"/>
  <c r="AX17" i="18"/>
  <c r="AK17" i="18"/>
  <c r="AL17" i="18"/>
  <c r="AM17" i="18"/>
  <c r="AN17" i="18"/>
  <c r="AP17" i="18"/>
  <c r="AR31" i="18"/>
  <c r="AS31" i="18"/>
  <c r="AT31" i="18"/>
  <c r="AU31" i="18"/>
  <c r="AV31" i="18"/>
  <c r="AX31" i="18"/>
  <c r="AK31" i="18"/>
  <c r="AL31" i="18"/>
  <c r="AM31" i="18"/>
  <c r="AN31" i="18"/>
  <c r="AP31" i="18"/>
  <c r="AR4" i="18"/>
  <c r="AS4" i="18"/>
  <c r="AT4" i="18"/>
  <c r="AU4" i="18"/>
  <c r="AV4" i="18"/>
  <c r="AX4" i="18"/>
  <c r="AK4" i="18"/>
  <c r="AL4" i="18"/>
  <c r="AM4" i="18"/>
  <c r="AN4" i="18"/>
  <c r="AP4" i="18"/>
  <c r="AR12" i="18"/>
  <c r="AS12" i="18"/>
  <c r="AT12" i="18"/>
  <c r="AU12" i="18"/>
  <c r="AV12" i="18"/>
  <c r="AX12" i="18"/>
  <c r="AK12" i="18"/>
  <c r="AL12" i="18"/>
  <c r="AM12" i="18"/>
  <c r="AN12" i="18"/>
  <c r="AP12" i="18"/>
  <c r="AR34" i="18"/>
  <c r="AS34" i="18"/>
  <c r="AT34" i="18"/>
  <c r="AU34" i="18"/>
  <c r="AV34" i="18"/>
  <c r="AX34" i="18"/>
  <c r="AK34" i="18"/>
  <c r="AL34" i="18"/>
  <c r="AM34" i="18"/>
  <c r="AN34" i="18"/>
  <c r="AP34" i="18"/>
  <c r="AR15" i="18"/>
  <c r="AS15" i="18"/>
  <c r="AT15" i="18"/>
  <c r="AU15" i="18"/>
  <c r="AV15" i="18"/>
  <c r="AX15" i="18"/>
  <c r="AK15" i="18"/>
  <c r="AL15" i="18"/>
  <c r="AM15" i="18"/>
  <c r="AN15" i="18"/>
  <c r="AP15" i="18"/>
  <c r="AK19" i="18"/>
  <c r="AL19" i="18"/>
  <c r="AM19" i="18"/>
  <c r="AN19" i="18"/>
  <c r="AP19" i="18"/>
  <c r="AR19" i="18"/>
  <c r="AS19" i="18"/>
  <c r="AT19" i="18"/>
  <c r="AU19" i="18"/>
  <c r="AV19" i="18"/>
  <c r="AX19" i="18"/>
  <c r="AR21" i="17"/>
  <c r="AS21" i="17"/>
  <c r="AT21" i="17"/>
  <c r="AK21" i="17"/>
  <c r="AL21" i="17"/>
  <c r="AM21" i="17"/>
  <c r="AN21" i="17"/>
  <c r="AP21" i="17"/>
  <c r="AC23" i="17"/>
  <c r="AD23" i="17"/>
  <c r="AE23" i="17"/>
  <c r="AF23" i="17"/>
  <c r="AH23" i="17"/>
  <c r="AJ23" i="17"/>
  <c r="AJ7" i="17"/>
  <c r="AC7" i="17"/>
  <c r="AD7" i="17"/>
  <c r="AE7" i="17"/>
  <c r="AF7" i="17"/>
  <c r="AH7" i="17"/>
  <c r="AJ26" i="17"/>
  <c r="AC26" i="17"/>
  <c r="AD26" i="17"/>
  <c r="AE26" i="17"/>
  <c r="AF26" i="17"/>
  <c r="AH26" i="17"/>
  <c r="AJ6" i="17"/>
  <c r="AC6" i="17"/>
  <c r="AD6" i="17"/>
  <c r="AE6" i="17"/>
  <c r="AF6" i="17"/>
  <c r="AH6" i="17"/>
  <c r="AR13" i="17"/>
  <c r="AS13" i="17"/>
  <c r="AT13" i="17"/>
  <c r="AK13" i="17"/>
  <c r="AL13" i="17"/>
  <c r="AM13" i="17"/>
  <c r="AN13" i="17"/>
  <c r="AP13" i="17"/>
  <c r="AJ18" i="17"/>
  <c r="AC18" i="17"/>
  <c r="AD18" i="17"/>
  <c r="AE18" i="17"/>
  <c r="AF18" i="17"/>
  <c r="AH18" i="17"/>
  <c r="AC20" i="17"/>
  <c r="AD20" i="17"/>
  <c r="AE20" i="17"/>
  <c r="AF20" i="17"/>
  <c r="AH20" i="17"/>
  <c r="AJ20" i="17"/>
  <c r="AC4" i="17"/>
  <c r="AD4" i="17"/>
  <c r="AE4" i="17"/>
  <c r="AF4" i="17"/>
  <c r="AH4" i="17"/>
  <c r="AJ4" i="17"/>
  <c r="AJ11" i="17"/>
  <c r="AC11" i="17"/>
  <c r="AD11" i="17"/>
  <c r="AE11" i="17"/>
  <c r="AF11" i="17"/>
  <c r="AH11" i="17"/>
  <c r="AR33" i="17"/>
  <c r="AS33" i="17"/>
  <c r="AT33" i="17"/>
  <c r="AK33" i="17"/>
  <c r="AL33" i="17"/>
  <c r="AM33" i="17"/>
  <c r="AN33" i="17"/>
  <c r="AP33" i="17"/>
  <c r="AC24" i="17"/>
  <c r="AD24" i="17"/>
  <c r="AE24" i="17"/>
  <c r="AF24" i="17"/>
  <c r="AH24" i="17"/>
  <c r="AJ24" i="17"/>
  <c r="AR29" i="17"/>
  <c r="AS29" i="17"/>
  <c r="AT29" i="17"/>
  <c r="AK29" i="17"/>
  <c r="AL29" i="17"/>
  <c r="AM29" i="17"/>
  <c r="AN29" i="17"/>
  <c r="AP29" i="17"/>
  <c r="AR9" i="17"/>
  <c r="AS9" i="17"/>
  <c r="AT9" i="17"/>
  <c r="AK9" i="17"/>
  <c r="AL9" i="17"/>
  <c r="AM9" i="17"/>
  <c r="AN9" i="17"/>
  <c r="AP9" i="17"/>
  <c r="AJ31" i="17"/>
  <c r="AC31" i="17"/>
  <c r="AD31" i="17"/>
  <c r="AE31" i="17"/>
  <c r="AF31" i="17"/>
  <c r="AH31" i="17"/>
  <c r="AJ15" i="17"/>
  <c r="AC15" i="17"/>
  <c r="AD15" i="17"/>
  <c r="AE15" i="17"/>
  <c r="AF15" i="17"/>
  <c r="AH15" i="17"/>
  <c r="AJ34" i="17"/>
  <c r="AC34" i="17"/>
  <c r="AD34" i="17"/>
  <c r="AE34" i="17"/>
  <c r="AF34" i="17"/>
  <c r="AH34" i="17"/>
  <c r="AR25" i="17"/>
  <c r="AS25" i="17"/>
  <c r="AT25" i="17"/>
  <c r="AK25" i="17"/>
  <c r="AL25" i="17"/>
  <c r="AM25" i="17"/>
  <c r="AN25" i="17"/>
  <c r="AP25" i="17"/>
  <c r="AJ27" i="17"/>
  <c r="AC27" i="17"/>
  <c r="AD27" i="17"/>
  <c r="AE27" i="17"/>
  <c r="AF27" i="17"/>
  <c r="AH27" i="17"/>
  <c r="AR17" i="17"/>
  <c r="AS17" i="17"/>
  <c r="AT17" i="17"/>
  <c r="AK17" i="17"/>
  <c r="AL17" i="17"/>
  <c r="AM17" i="17"/>
  <c r="AN17" i="17"/>
  <c r="AP17" i="17"/>
  <c r="AJ30" i="17"/>
  <c r="AC30" i="17"/>
  <c r="AD30" i="17"/>
  <c r="AE30" i="17"/>
  <c r="AF30" i="17"/>
  <c r="AH30" i="17"/>
  <c r="AC14" i="17"/>
  <c r="AD14" i="17"/>
  <c r="AE14" i="17"/>
  <c r="AF14" i="17"/>
  <c r="AH14" i="17"/>
  <c r="AJ14" i="17"/>
  <c r="AJ5" i="17"/>
  <c r="AC5" i="17"/>
  <c r="AD5" i="17"/>
  <c r="AE5" i="17"/>
  <c r="AF5" i="17"/>
  <c r="AH5" i="17"/>
  <c r="AJ10" i="17"/>
  <c r="AC10" i="17"/>
  <c r="AD10" i="17"/>
  <c r="AE10" i="17"/>
  <c r="AF10" i="17"/>
  <c r="AH10" i="17"/>
  <c r="AC16" i="17"/>
  <c r="AD16" i="17"/>
  <c r="AE16" i="17"/>
  <c r="AF16" i="17"/>
  <c r="AH16" i="17"/>
  <c r="AJ16" i="17"/>
  <c r="AC28" i="17"/>
  <c r="AD28" i="17"/>
  <c r="AE28" i="17"/>
  <c r="AF28" i="17"/>
  <c r="AH28" i="17"/>
  <c r="AJ28" i="17"/>
  <c r="AC12" i="17"/>
  <c r="AD12" i="17"/>
  <c r="AE12" i="17"/>
  <c r="AF12" i="17"/>
  <c r="AH12" i="17"/>
  <c r="AJ12" i="17"/>
  <c r="AC35" i="17"/>
  <c r="AD35" i="17"/>
  <c r="AE35" i="17"/>
  <c r="AF35" i="17"/>
  <c r="AH35" i="17"/>
  <c r="AJ35" i="17"/>
  <c r="AJ19" i="17"/>
  <c r="AC19" i="17"/>
  <c r="AD19" i="17"/>
  <c r="AE19" i="17"/>
  <c r="AF19" i="17"/>
  <c r="AH19" i="17"/>
  <c r="AJ3" i="17"/>
  <c r="AC3" i="17"/>
  <c r="AD3" i="17"/>
  <c r="AE3" i="17"/>
  <c r="AF3" i="17"/>
  <c r="AH3" i="17"/>
  <c r="AJ2" i="17"/>
  <c r="AC2" i="17"/>
  <c r="AD2" i="17"/>
  <c r="AE2" i="17"/>
  <c r="AF2" i="17"/>
  <c r="AH2" i="17"/>
  <c r="AJ22" i="17"/>
  <c r="AC22" i="17"/>
  <c r="AD22" i="17"/>
  <c r="AE22" i="17"/>
  <c r="AF22" i="17"/>
  <c r="AH22" i="17"/>
  <c r="AC32" i="17"/>
  <c r="AD32" i="17"/>
  <c r="AE32" i="17"/>
  <c r="AF32" i="17"/>
  <c r="AH32" i="17"/>
  <c r="AJ32" i="17"/>
  <c r="AC8" i="17"/>
  <c r="AD8" i="17"/>
  <c r="AE8" i="17"/>
  <c r="AF8" i="17"/>
  <c r="AH8" i="17"/>
  <c r="AJ8" i="17"/>
  <c r="AX36" i="19"/>
  <c r="AU17" i="17"/>
  <c r="AV17" i="17"/>
  <c r="AX17" i="17"/>
  <c r="AU25" i="17"/>
  <c r="AV25" i="17"/>
  <c r="AX25" i="17"/>
  <c r="AU9" i="17"/>
  <c r="AV9" i="17"/>
  <c r="AX9" i="17"/>
  <c r="AU13" i="17"/>
  <c r="AV13" i="17"/>
  <c r="AX13" i="17"/>
  <c r="AU33" i="17"/>
  <c r="AV33" i="17"/>
  <c r="AX33" i="17"/>
  <c r="AU21" i="17"/>
  <c r="AV21" i="17"/>
  <c r="AX21" i="17"/>
  <c r="AU29" i="17"/>
  <c r="AV29" i="17"/>
  <c r="AX29" i="17"/>
  <c r="AH36" i="17"/>
  <c r="AN19" i="19"/>
  <c r="AP19" i="19"/>
  <c r="AP36" i="19"/>
  <c r="AX39" i="19"/>
  <c r="B3" i="15"/>
  <c r="AP36" i="18"/>
  <c r="AX36" i="18"/>
  <c r="AR2" i="17"/>
  <c r="AS2" i="17"/>
  <c r="AT2" i="17"/>
  <c r="AK2" i="17"/>
  <c r="AL2" i="17"/>
  <c r="AM2" i="17"/>
  <c r="AN2" i="17"/>
  <c r="AP2" i="17"/>
  <c r="AR30" i="17"/>
  <c r="AS30" i="17"/>
  <c r="AT30" i="17"/>
  <c r="AK30" i="17"/>
  <c r="AL30" i="17"/>
  <c r="AM30" i="17"/>
  <c r="AN30" i="17"/>
  <c r="AP30" i="17"/>
  <c r="AK7" i="17"/>
  <c r="AL7" i="17"/>
  <c r="AM7" i="17"/>
  <c r="AN7" i="17"/>
  <c r="AP7" i="17"/>
  <c r="AR7" i="17"/>
  <c r="AS7" i="17"/>
  <c r="AT7" i="17"/>
  <c r="AR8" i="17"/>
  <c r="AS8" i="17"/>
  <c r="AT8" i="17"/>
  <c r="AK8" i="17"/>
  <c r="AL8" i="17"/>
  <c r="AM8" i="17"/>
  <c r="AN8" i="17"/>
  <c r="AP8" i="17"/>
  <c r="AK35" i="17"/>
  <c r="AL35" i="17"/>
  <c r="AM35" i="17"/>
  <c r="AN35" i="17"/>
  <c r="AP35" i="17"/>
  <c r="AR35" i="17"/>
  <c r="AS35" i="17"/>
  <c r="AT35" i="17"/>
  <c r="AR28" i="17"/>
  <c r="AS28" i="17"/>
  <c r="AT28" i="17"/>
  <c r="AK28" i="17"/>
  <c r="AL28" i="17"/>
  <c r="AM28" i="17"/>
  <c r="AN28" i="17"/>
  <c r="AP28" i="17"/>
  <c r="AR14" i="17"/>
  <c r="AS14" i="17"/>
  <c r="AT14" i="17"/>
  <c r="AK14" i="17"/>
  <c r="AL14" i="17"/>
  <c r="AM14" i="17"/>
  <c r="AN14" i="17"/>
  <c r="AP14" i="17"/>
  <c r="AR24" i="17"/>
  <c r="AS24" i="17"/>
  <c r="AT24" i="17"/>
  <c r="AK24" i="17"/>
  <c r="AL24" i="17"/>
  <c r="AM24" i="17"/>
  <c r="AN24" i="17"/>
  <c r="AP24" i="17"/>
  <c r="AR20" i="17"/>
  <c r="AS20" i="17"/>
  <c r="AT20" i="17"/>
  <c r="AK20" i="17"/>
  <c r="AL20" i="17"/>
  <c r="AM20" i="17"/>
  <c r="AN20" i="17"/>
  <c r="AP20" i="17"/>
  <c r="AK23" i="17"/>
  <c r="AL23" i="17"/>
  <c r="AM23" i="17"/>
  <c r="AN23" i="17"/>
  <c r="AP23" i="17"/>
  <c r="AR23" i="17"/>
  <c r="AS23" i="17"/>
  <c r="AT23" i="17"/>
  <c r="AR22" i="17"/>
  <c r="AS22" i="17"/>
  <c r="AT22" i="17"/>
  <c r="AK22" i="17"/>
  <c r="AL22" i="17"/>
  <c r="AM22" i="17"/>
  <c r="AN22" i="17"/>
  <c r="AP22" i="17"/>
  <c r="AK3" i="17"/>
  <c r="AL3" i="17"/>
  <c r="AM3" i="17"/>
  <c r="AN3" i="17"/>
  <c r="AP3" i="17"/>
  <c r="AR3" i="17"/>
  <c r="AS3" i="17"/>
  <c r="AT3" i="17"/>
  <c r="AK10" i="17"/>
  <c r="AL10" i="17"/>
  <c r="AM10" i="17"/>
  <c r="AN10" i="17"/>
  <c r="AP10" i="17"/>
  <c r="AR10" i="17"/>
  <c r="AS10" i="17"/>
  <c r="AT10" i="17"/>
  <c r="AR15" i="17"/>
  <c r="AS15" i="17"/>
  <c r="AT15" i="17"/>
  <c r="AK15" i="17"/>
  <c r="AL15" i="17"/>
  <c r="AM15" i="17"/>
  <c r="AN15" i="17"/>
  <c r="AP15" i="17"/>
  <c r="AR11" i="17"/>
  <c r="AS11" i="17"/>
  <c r="AT11" i="17"/>
  <c r="AK11" i="17"/>
  <c r="AL11" i="17"/>
  <c r="AM11" i="17"/>
  <c r="AN11" i="17"/>
  <c r="AP11" i="17"/>
  <c r="AK26" i="17"/>
  <c r="AL26" i="17"/>
  <c r="AM26" i="17"/>
  <c r="AN26" i="17"/>
  <c r="AP26" i="17"/>
  <c r="AR26" i="17"/>
  <c r="AS26" i="17"/>
  <c r="AT26" i="17"/>
  <c r="AR32" i="17"/>
  <c r="AS32" i="17"/>
  <c r="AT32" i="17"/>
  <c r="AK32" i="17"/>
  <c r="AL32" i="17"/>
  <c r="AM32" i="17"/>
  <c r="AN32" i="17"/>
  <c r="AP32" i="17"/>
  <c r="AR12" i="17"/>
  <c r="AS12" i="17"/>
  <c r="AT12" i="17"/>
  <c r="AK12" i="17"/>
  <c r="AL12" i="17"/>
  <c r="AM12" i="17"/>
  <c r="AN12" i="17"/>
  <c r="AP12" i="17"/>
  <c r="AR16" i="17"/>
  <c r="AS16" i="17"/>
  <c r="AT16" i="17"/>
  <c r="AK16" i="17"/>
  <c r="AL16" i="17"/>
  <c r="AM16" i="17"/>
  <c r="AN16" i="17"/>
  <c r="AP16" i="17"/>
  <c r="AR4" i="17"/>
  <c r="AS4" i="17"/>
  <c r="AT4" i="17"/>
  <c r="AK4" i="17"/>
  <c r="AL4" i="17"/>
  <c r="AM4" i="17"/>
  <c r="AN4" i="17"/>
  <c r="AP4" i="17"/>
  <c r="AK19" i="17"/>
  <c r="AL19" i="17"/>
  <c r="AM19" i="17"/>
  <c r="AN19" i="17"/>
  <c r="AP19" i="17"/>
  <c r="AR19" i="17"/>
  <c r="AS19" i="17"/>
  <c r="AT19" i="17"/>
  <c r="AR5" i="17"/>
  <c r="AS5" i="17"/>
  <c r="AT5" i="17"/>
  <c r="AK5" i="17"/>
  <c r="AL5" i="17"/>
  <c r="AM5" i="17"/>
  <c r="AN5" i="17"/>
  <c r="AP5" i="17"/>
  <c r="AR27" i="17"/>
  <c r="AS27" i="17"/>
  <c r="AT27" i="17"/>
  <c r="AK27" i="17"/>
  <c r="AL27" i="17"/>
  <c r="AM27" i="17"/>
  <c r="AN27" i="17"/>
  <c r="AP27" i="17"/>
  <c r="AR34" i="17"/>
  <c r="AS34" i="17"/>
  <c r="AT34" i="17"/>
  <c r="AK34" i="17"/>
  <c r="AL34" i="17"/>
  <c r="AM34" i="17"/>
  <c r="AN34" i="17"/>
  <c r="AP34" i="17"/>
  <c r="AR31" i="17"/>
  <c r="AS31" i="17"/>
  <c r="AT31" i="17"/>
  <c r="AK31" i="17"/>
  <c r="AL31" i="17"/>
  <c r="AM31" i="17"/>
  <c r="AN31" i="17"/>
  <c r="AP31" i="17"/>
  <c r="AR18" i="17"/>
  <c r="AS18" i="17"/>
  <c r="AT18" i="17"/>
  <c r="AK18" i="17"/>
  <c r="AL18" i="17"/>
  <c r="AM18" i="17"/>
  <c r="AN18" i="17"/>
  <c r="AP18" i="17"/>
  <c r="AR6" i="17"/>
  <c r="AS6" i="17"/>
  <c r="AT6" i="17"/>
  <c r="AK6" i="17"/>
  <c r="AL6" i="17"/>
  <c r="AM6" i="17"/>
  <c r="AN6" i="17"/>
  <c r="AP6" i="17"/>
  <c r="AU10" i="17"/>
  <c r="AV10" i="17"/>
  <c r="AX10" i="17"/>
  <c r="AU35" i="17"/>
  <c r="AV35" i="17"/>
  <c r="AX35" i="17"/>
  <c r="AU7" i="17"/>
  <c r="AV7" i="17"/>
  <c r="AX7" i="17"/>
  <c r="AU19" i="17"/>
  <c r="AV19" i="17"/>
  <c r="AX19" i="17"/>
  <c r="AU27" i="17"/>
  <c r="AV27" i="17"/>
  <c r="AX27" i="17"/>
  <c r="AU16" i="17"/>
  <c r="AV16" i="17"/>
  <c r="AX16" i="17"/>
  <c r="AU32" i="17"/>
  <c r="AV32" i="17"/>
  <c r="AX32" i="17"/>
  <c r="AU11" i="17"/>
  <c r="AV11" i="17"/>
  <c r="AX11" i="17"/>
  <c r="AU22" i="17"/>
  <c r="AV22" i="17"/>
  <c r="AX22" i="17"/>
  <c r="AU20" i="17"/>
  <c r="AV20" i="17"/>
  <c r="AX20" i="17"/>
  <c r="AU14" i="17"/>
  <c r="AV14" i="17"/>
  <c r="AX14" i="17"/>
  <c r="AU2" i="17"/>
  <c r="AV2" i="17"/>
  <c r="AX2" i="17"/>
  <c r="AU26" i="17"/>
  <c r="AV26" i="17"/>
  <c r="AX26" i="17"/>
  <c r="AU23" i="17"/>
  <c r="AV23" i="17"/>
  <c r="AX23" i="17"/>
  <c r="AU6" i="17"/>
  <c r="AV6" i="17"/>
  <c r="AX6" i="17"/>
  <c r="AU31" i="17"/>
  <c r="AV31" i="17"/>
  <c r="AX31" i="17"/>
  <c r="AU3" i="17"/>
  <c r="AV3" i="17"/>
  <c r="AX3" i="17"/>
  <c r="AU18" i="17"/>
  <c r="AV18" i="17"/>
  <c r="AX18" i="17"/>
  <c r="AU34" i="17"/>
  <c r="AV34" i="17"/>
  <c r="AX34" i="17"/>
  <c r="AU5" i="17"/>
  <c r="AV5" i="17"/>
  <c r="AX5" i="17"/>
  <c r="AU4" i="17"/>
  <c r="AV4" i="17"/>
  <c r="AX4" i="17"/>
  <c r="AU12" i="17"/>
  <c r="AV12" i="17"/>
  <c r="AX12" i="17"/>
  <c r="AU15" i="17"/>
  <c r="AV15" i="17"/>
  <c r="AX15" i="17"/>
  <c r="AU24" i="17"/>
  <c r="AV24" i="17"/>
  <c r="AX24" i="17"/>
  <c r="AU28" i="17"/>
  <c r="AV28" i="17"/>
  <c r="AX28" i="17"/>
  <c r="AU8" i="17"/>
  <c r="AV8" i="17"/>
  <c r="AX8" i="17"/>
  <c r="AU30" i="17"/>
  <c r="AV30" i="17"/>
  <c r="AX30" i="17"/>
  <c r="AP36" i="17"/>
  <c r="AX39" i="18"/>
  <c r="B4" i="15"/>
  <c r="AX36" i="17"/>
  <c r="AX39" i="17"/>
  <c r="B5" i="15"/>
  <c r="B6" i="15"/>
</calcChain>
</file>

<file path=xl/sharedStrings.xml><?xml version="1.0" encoding="utf-8"?>
<sst xmlns="http://schemas.openxmlformats.org/spreadsheetml/2006/main" count="9835" uniqueCount="1406">
  <si>
    <t>I</t>
  </si>
  <si>
    <t>J</t>
  </si>
  <si>
    <t>K</t>
  </si>
  <si>
    <t>L</t>
  </si>
  <si>
    <t>M</t>
  </si>
  <si>
    <t>N</t>
  </si>
  <si>
    <t>C</t>
  </si>
  <si>
    <t>D</t>
  </si>
  <si>
    <t>E</t>
  </si>
  <si>
    <t>F</t>
  </si>
  <si>
    <t>G</t>
  </si>
  <si>
    <t>H</t>
  </si>
  <si>
    <t>A *</t>
  </si>
  <si>
    <t>B *</t>
  </si>
  <si>
    <t>New Annualized AFT-OT Salary Schedule - 12 Month</t>
  </si>
  <si>
    <t>Total 
Monthly Increase</t>
  </si>
  <si>
    <t>Monthly
Base
Increase</t>
  </si>
  <si>
    <t>Mandated
Increase
21.337%</t>
  </si>
  <si>
    <t>New L
1.35%</t>
  </si>
  <si>
    <t>New K
1.35%</t>
  </si>
  <si>
    <t>New M
1.35%</t>
  </si>
  <si>
    <t>New N
3.5%</t>
  </si>
  <si>
    <t>Total Annual Increase per EE</t>
  </si>
  <si>
    <t>Annual Cost</t>
  </si>
  <si>
    <t>Total EEs on Step
(FTE)</t>
  </si>
  <si>
    <t>Grand Total for 12 Month Office Technical Employees:</t>
  </si>
  <si>
    <t>Grand Total for 11 Month Office Technical Employees:</t>
  </si>
  <si>
    <t>Grand Total for 10 Month Office Technical Employees:</t>
  </si>
  <si>
    <t>10 Month Office Technical Employees Annual Cost</t>
  </si>
  <si>
    <t>11 Month Office Technical Employees Annual Cost</t>
  </si>
  <si>
    <t>12 Month Office Technical Employees Annual Cost</t>
  </si>
  <si>
    <t>EMPL ID</t>
  </si>
  <si>
    <t xml:space="preserve"> EMPL NAME</t>
  </si>
  <si>
    <t>LOCATION</t>
  </si>
  <si>
    <t>POSITION ID</t>
  </si>
  <si>
    <t>POS TITLE</t>
  </si>
  <si>
    <t>DISTRICT EMPLOYMENT DATE</t>
  </si>
  <si>
    <t>ANNIV INC DT</t>
  </si>
  <si>
    <t>SEN CLAS DT - HRIS</t>
  </si>
  <si>
    <t>CONTRACT HIRE DATE - HRIS</t>
  </si>
  <si>
    <t>POS CLASS</t>
  </si>
  <si>
    <t>START DATE</t>
  </si>
  <si>
    <t>END DATE</t>
  </si>
  <si>
    <t>GRADE</t>
  </si>
  <si>
    <t>STEP</t>
  </si>
  <si>
    <t>BIRTH DATE</t>
  </si>
  <si>
    <t>FTE</t>
  </si>
  <si>
    <t>HRLY OR SLRY</t>
  </si>
  <si>
    <t>SALARY WAGE TABLE</t>
  </si>
  <si>
    <t>BASE AMT</t>
  </si>
  <si>
    <t>WORK.UNIT.RATE</t>
  </si>
  <si>
    <t xml:space="preserve">PRI POS </t>
  </si>
  <si>
    <t>McClain, Terrellray L</t>
  </si>
  <si>
    <t>City College</t>
  </si>
  <si>
    <t>1INT_J2_011684</t>
  </si>
  <si>
    <t>Instructional Assistant / Computer Science</t>
  </si>
  <si>
    <t>J2</t>
  </si>
  <si>
    <t>S</t>
  </si>
  <si>
    <t>OT10</t>
  </si>
  <si>
    <t>Goodman, Alan T</t>
  </si>
  <si>
    <t>Mesa College</t>
  </si>
  <si>
    <t>2MUS_J2_001854</t>
  </si>
  <si>
    <t>Instructional Assistant / Music</t>
  </si>
  <si>
    <t>1 Total</t>
  </si>
  <si>
    <t xml:space="preserve">C </t>
  </si>
  <si>
    <t>Bartolomei, Juli M</t>
  </si>
  <si>
    <t>Miramar College</t>
  </si>
  <si>
    <t>3ACS_J2_010325</t>
  </si>
  <si>
    <t>Senior Clerical Assistant</t>
  </si>
  <si>
    <t>0.4 Total</t>
  </si>
  <si>
    <t xml:space="preserve">I </t>
  </si>
  <si>
    <t>Cuz-Flores, Claudia M</t>
  </si>
  <si>
    <t>2ARO_J2_009705</t>
  </si>
  <si>
    <t>0.5 Total</t>
  </si>
  <si>
    <t xml:space="preserve">L </t>
  </si>
  <si>
    <t>Jacobs, Donna C</t>
  </si>
  <si>
    <t>1PDS_J2_010250</t>
  </si>
  <si>
    <t>Instructional Assistant / Learning Resources</t>
  </si>
  <si>
    <t>0.8 Total</t>
  </si>
  <si>
    <t>Deer, Maria G</t>
  </si>
  <si>
    <t>1PDS_J2_009939</t>
  </si>
  <si>
    <t>0.45 Total</t>
  </si>
  <si>
    <t xml:space="preserve">N </t>
  </si>
  <si>
    <t>Nicholson, John E</t>
  </si>
  <si>
    <t>3AUT_J2_011479</t>
  </si>
  <si>
    <t>Instructional Assistant / Auto Mechanics</t>
  </si>
  <si>
    <t>0.75 Total</t>
  </si>
  <si>
    <t xml:space="preserve">E </t>
  </si>
  <si>
    <t>Green, Carrie A</t>
  </si>
  <si>
    <t>3CHD_J2_010449</t>
  </si>
  <si>
    <t>Instructional Lab Technician / Child Development</t>
  </si>
  <si>
    <t>0.85 Total</t>
  </si>
  <si>
    <t>Marquez, Cynthia A</t>
  </si>
  <si>
    <t>3CHD_J2_009807</t>
  </si>
  <si>
    <t xml:space="preserve">M </t>
  </si>
  <si>
    <t>Boates, Tammy L</t>
  </si>
  <si>
    <t>1CHD_J2_008998</t>
  </si>
  <si>
    <t>Thomas, Elizabeth A</t>
  </si>
  <si>
    <t>3CHD_J2_007692</t>
  </si>
  <si>
    <t>Baca, Juana</t>
  </si>
  <si>
    <t>1EOP_J2_009789</t>
  </si>
  <si>
    <t>Student Services Assistant</t>
  </si>
  <si>
    <t>Vu, Muu T</t>
  </si>
  <si>
    <t>1BIO_J2_001902</t>
  </si>
  <si>
    <t>Instructional Lab Technician / Biology</t>
  </si>
  <si>
    <t>Janisch, David A</t>
  </si>
  <si>
    <t>District Office</t>
  </si>
  <si>
    <t>7DSP_J2_007293</t>
  </si>
  <si>
    <t>Sign Language Interpreter</t>
  </si>
  <si>
    <t>Grand Total</t>
  </si>
  <si>
    <t xml:space="preserve">Grand </t>
  </si>
  <si>
    <t>Majd, Faranak</t>
  </si>
  <si>
    <t>Continuing Education</t>
  </si>
  <si>
    <t>4ESL_J3_008282</t>
  </si>
  <si>
    <t>Instructional Assistant / E.S.L.</t>
  </si>
  <si>
    <t>J3</t>
  </si>
  <si>
    <t>OT11</t>
  </si>
  <si>
    <t>Villa, Erick</t>
  </si>
  <si>
    <t>4ESG_J3_008348</t>
  </si>
  <si>
    <t>C Count</t>
  </si>
  <si>
    <t>Gonzalez Pacheco, Liliana</t>
  </si>
  <si>
    <t>4ESL_J3_008036</t>
  </si>
  <si>
    <t>J Count</t>
  </si>
  <si>
    <t>Rodriguez, Liz L</t>
  </si>
  <si>
    <t>4ESL_J3_010185</t>
  </si>
  <si>
    <t>Marron Hernandez, Janisse</t>
  </si>
  <si>
    <t>4ESL_J3_008281</t>
  </si>
  <si>
    <t>0.188 Total</t>
  </si>
  <si>
    <t>K Count</t>
  </si>
  <si>
    <t>Lopez, Concepcion</t>
  </si>
  <si>
    <t>4ESL_J3_008025</t>
  </si>
  <si>
    <t>Im, Esther G</t>
  </si>
  <si>
    <t>4ESG_J3_008026</t>
  </si>
  <si>
    <t>0.375 Total</t>
  </si>
  <si>
    <t>Velazco, Albina</t>
  </si>
  <si>
    <t>4ESL_J3_008343</t>
  </si>
  <si>
    <t>Lujan, Celia</t>
  </si>
  <si>
    <t>4ESG_J3_008346</t>
  </si>
  <si>
    <t>Salazar, Hector M</t>
  </si>
  <si>
    <t>4ESL_J3_002716</t>
  </si>
  <si>
    <t>Cody, Ana I</t>
  </si>
  <si>
    <t>4ESG_J3_008342</t>
  </si>
  <si>
    <t>Duenas, Eva A</t>
  </si>
  <si>
    <t>4ESL_J3_008284</t>
  </si>
  <si>
    <t>De la Torre, Yolanda</t>
  </si>
  <si>
    <t>4ESL_J3_008349</t>
  </si>
  <si>
    <t>Bennett, Jennifer L</t>
  </si>
  <si>
    <t>4ESL_J3_008032</t>
  </si>
  <si>
    <t>Nassrat, Zakia</t>
  </si>
  <si>
    <t>4ESL_J3_008345</t>
  </si>
  <si>
    <t>N Count</t>
  </si>
  <si>
    <t>16 Count</t>
  </si>
  <si>
    <t>Cannon, Ritsuko</t>
  </si>
  <si>
    <t>4BTC_J3_007187</t>
  </si>
  <si>
    <t>Instructional Assistant / Office Systems</t>
  </si>
  <si>
    <t>E Count</t>
  </si>
  <si>
    <t>Gulli, Jean-Pierre</t>
  </si>
  <si>
    <t>4ABS_J3_002230</t>
  </si>
  <si>
    <t>I Count</t>
  </si>
  <si>
    <t>Sandroni, Augusto G</t>
  </si>
  <si>
    <t>4BTC_J3_008034</t>
  </si>
  <si>
    <t>0.825 Total</t>
  </si>
  <si>
    <t>M Count</t>
  </si>
  <si>
    <t>Martinez, Mary E</t>
  </si>
  <si>
    <t>4DSL_J3_010372</t>
  </si>
  <si>
    <t>Instructional Assistant / Art</t>
  </si>
  <si>
    <t>Page, Yvette</t>
  </si>
  <si>
    <t>4BTC_J3_008038</t>
  </si>
  <si>
    <t>Goodwin, Lucinda</t>
  </si>
  <si>
    <t>4ABG_J3_008024</t>
  </si>
  <si>
    <t>18 Count</t>
  </si>
  <si>
    <t>Brown, Eugene W</t>
  </si>
  <si>
    <t>1GRA_J3_010284</t>
  </si>
  <si>
    <t>Instructional Assistant / Graphics</t>
  </si>
  <si>
    <t>19 Count</t>
  </si>
  <si>
    <t>Rickard, Susan J</t>
  </si>
  <si>
    <t>4DSL_J3_008311</t>
  </si>
  <si>
    <t>Instructional Assistant / Developmental Learning</t>
  </si>
  <si>
    <t>20 Count</t>
  </si>
  <si>
    <t>Morgan, Byron T</t>
  </si>
  <si>
    <t>1ENV_J3_007243</t>
  </si>
  <si>
    <t>Instructional Lab Technician / Environmental Controls</t>
  </si>
  <si>
    <t>23 Count</t>
  </si>
  <si>
    <t>Cohen, Lindsay B</t>
  </si>
  <si>
    <t>7INT_J3_000120</t>
  </si>
  <si>
    <t>Interpreting Services Lead Technician</t>
  </si>
  <si>
    <t>G Count</t>
  </si>
  <si>
    <t>29 Count</t>
  </si>
  <si>
    <t>Grand Count</t>
  </si>
  <si>
    <t>Castellanos, Wendy L</t>
  </si>
  <si>
    <t>1ENG_J1_012006</t>
  </si>
  <si>
    <t>Senior Tutor</t>
  </si>
  <si>
    <t>J1</t>
  </si>
  <si>
    <t>OT12</t>
  </si>
  <si>
    <t>0.74 Total</t>
  </si>
  <si>
    <t>Chau, Helen C</t>
  </si>
  <si>
    <t>7CBK_J1_008249</t>
  </si>
  <si>
    <t>Assistant Bookstore Sales Clerk</t>
  </si>
  <si>
    <t>Green, Tammy R</t>
  </si>
  <si>
    <t>7CBK_J1_008256</t>
  </si>
  <si>
    <t>Canales, Ivan</t>
  </si>
  <si>
    <t>1TUT_J1_012005</t>
  </si>
  <si>
    <t>0.61 Total</t>
  </si>
  <si>
    <t>6 Count</t>
  </si>
  <si>
    <t>Cabral, Jose</t>
  </si>
  <si>
    <t>2MAS_J1_007719</t>
  </si>
  <si>
    <t>Mail Clerk</t>
  </si>
  <si>
    <t>9 Count</t>
  </si>
  <si>
    <t>Smith, Sara M</t>
  </si>
  <si>
    <t>7MBK_J1_008245</t>
  </si>
  <si>
    <t>Bookstore Sales Clerk</t>
  </si>
  <si>
    <t>Hazen, Elizabeth A</t>
  </si>
  <si>
    <t>7MBK_J1_008259</t>
  </si>
  <si>
    <t>Cava, Lily N</t>
  </si>
  <si>
    <t>7RBK_J1_008246</t>
  </si>
  <si>
    <t>Montgomery, Petra A</t>
  </si>
  <si>
    <t>2DMA_J1_011627</t>
  </si>
  <si>
    <t>Telephone Operator</t>
  </si>
  <si>
    <t>Meszaros-Wakeley, Cynthia E</t>
  </si>
  <si>
    <t>7MBK_J1_008244</t>
  </si>
  <si>
    <t>11 Count</t>
  </si>
  <si>
    <t>Pack, Diane L</t>
  </si>
  <si>
    <t>7DBK_J1_008247</t>
  </si>
  <si>
    <t>Bookstore Posting Clerk</t>
  </si>
  <si>
    <t>12 Count</t>
  </si>
  <si>
    <t>Tovar, Claudia</t>
  </si>
  <si>
    <t>7PAR_J1_011403</t>
  </si>
  <si>
    <t>Clerical Assistant</t>
  </si>
  <si>
    <t>Dixon, Matthew J</t>
  </si>
  <si>
    <t>7CPR_J1_008070</t>
  </si>
  <si>
    <t>Juarez, Rudy</t>
  </si>
  <si>
    <t>1LIB_J1_002248</t>
  </si>
  <si>
    <t>Media Clerk</t>
  </si>
  <si>
    <t>Leon, M J</t>
  </si>
  <si>
    <t>2VPI_J1_009352</t>
  </si>
  <si>
    <t>Daugherty, Elizabeth J</t>
  </si>
  <si>
    <t>7PAR_J1_011357</t>
  </si>
  <si>
    <t>Disnew, Marie</t>
  </si>
  <si>
    <t>1BUA_J1_012003</t>
  </si>
  <si>
    <t>0.41 Total</t>
  </si>
  <si>
    <t>Rodriguez, Marian C</t>
  </si>
  <si>
    <t>1TUT_J1_010294</t>
  </si>
  <si>
    <t>Toribio, Ivan</t>
  </si>
  <si>
    <t>2WEB_J1_010243</t>
  </si>
  <si>
    <t>Dimartino, Sheila S</t>
  </si>
  <si>
    <t>7POL_J1_009751</t>
  </si>
  <si>
    <t>Woolrich, Elizabeth A</t>
  </si>
  <si>
    <t>7POL_J1_004009</t>
  </si>
  <si>
    <t>Williams-Carter, Sandra D</t>
  </si>
  <si>
    <t>7FAS_J1_011529</t>
  </si>
  <si>
    <t>Rozier, Elcia D</t>
  </si>
  <si>
    <t>1ADM_J1_008399</t>
  </si>
  <si>
    <t>Verdin, Maude H</t>
  </si>
  <si>
    <t>4HDQ_J1_007722</t>
  </si>
  <si>
    <t>Young, Barbara M</t>
  </si>
  <si>
    <t>2FIA_J1_010204</t>
  </si>
  <si>
    <t>Butler, Barbara</t>
  </si>
  <si>
    <t>1PRE_J1_008385</t>
  </si>
  <si>
    <t>Veasey, Debra A</t>
  </si>
  <si>
    <t>7ACP_J1_002166</t>
  </si>
  <si>
    <t>Morford-Foster, Charlene A</t>
  </si>
  <si>
    <t>7PAR_J1_009752</t>
  </si>
  <si>
    <t>Bui, Ngoc B</t>
  </si>
  <si>
    <t>4MCC_J1_000701</t>
  </si>
  <si>
    <t>Kovach, Mary C</t>
  </si>
  <si>
    <t>2AUV_J1_010241</t>
  </si>
  <si>
    <t>Salas, Lan K</t>
  </si>
  <si>
    <t>2LIB_J1_010242</t>
  </si>
  <si>
    <t>Mayer, Humera</t>
  </si>
  <si>
    <t>2LIB_J1_009989</t>
  </si>
  <si>
    <t>Longfellow, Thomas A</t>
  </si>
  <si>
    <t>2CIL_J1_009714</t>
  </si>
  <si>
    <t>Hamidy, Wahida</t>
  </si>
  <si>
    <t>2LIB_J1_008478</t>
  </si>
  <si>
    <t>Chandler, Susan L</t>
  </si>
  <si>
    <t>1VPI_J1_003027</t>
  </si>
  <si>
    <t>Davila, Patricia</t>
  </si>
  <si>
    <t>2PRO_J1_010157</t>
  </si>
  <si>
    <t>Phaymany, Pamela P</t>
  </si>
  <si>
    <t>3LRC_J1_010334</t>
  </si>
  <si>
    <t>Nguyen, Tam Q</t>
  </si>
  <si>
    <t>3LRC_J1_010333</t>
  </si>
  <si>
    <t>13 Count</t>
  </si>
  <si>
    <t>Bernaldez, Kevin S</t>
  </si>
  <si>
    <t>2RES_J1_001820</t>
  </si>
  <si>
    <t>Production Services Assistant</t>
  </si>
  <si>
    <t>Lybarger, Monique M</t>
  </si>
  <si>
    <t>2RES_J1_011708</t>
  </si>
  <si>
    <t>Taylor, Joan L</t>
  </si>
  <si>
    <t>1REP_J1_003023</t>
  </si>
  <si>
    <t>Parent, Anne C</t>
  </si>
  <si>
    <t>3REP_J1_001558</t>
  </si>
  <si>
    <t>Hedayat, Blanca I</t>
  </si>
  <si>
    <t>1REP_J1_002999</t>
  </si>
  <si>
    <t>Principato, Gianna L</t>
  </si>
  <si>
    <t>2RES_J1_007717</t>
  </si>
  <si>
    <t>De Alba, Ana L</t>
  </si>
  <si>
    <t>1REP_J1_001966</t>
  </si>
  <si>
    <t>Kunkee, Leanne C</t>
  </si>
  <si>
    <t>2RES_J1_001200</t>
  </si>
  <si>
    <t>Aquino, Dennis R</t>
  </si>
  <si>
    <t>3REP_J1_009806</t>
  </si>
  <si>
    <t>14 Count</t>
  </si>
  <si>
    <t>Sy, Yen M</t>
  </si>
  <si>
    <t>7PAR_J1_011176</t>
  </si>
  <si>
    <t>Account Clerk</t>
  </si>
  <si>
    <t>Abbott, Damella</t>
  </si>
  <si>
    <t>1STA_J1_010304</t>
  </si>
  <si>
    <t>15 Count</t>
  </si>
  <si>
    <t>Rodriguez, Lilibeth</t>
  </si>
  <si>
    <t>2ADM_J1_002300</t>
  </si>
  <si>
    <t>Preciado-Bayardo, Deyanira I</t>
  </si>
  <si>
    <t>2ADM_J1_011532</t>
  </si>
  <si>
    <t>Leyva, Ruben A</t>
  </si>
  <si>
    <t>4CCC_J1_007720</t>
  </si>
  <si>
    <t>Ray-Franklin, Tavaris H</t>
  </si>
  <si>
    <t>1SAF_J1_009887</t>
  </si>
  <si>
    <t>D Count</t>
  </si>
  <si>
    <t>Ayala, Clemente</t>
  </si>
  <si>
    <t>1EOP_J1_009790</t>
  </si>
  <si>
    <t>Ramirez, Luis F</t>
  </si>
  <si>
    <t>7INF_J1_011849</t>
  </si>
  <si>
    <t>Computer Operator</t>
  </si>
  <si>
    <t>Kovrig, Neill K</t>
  </si>
  <si>
    <t>4CCZ_J1_002016</t>
  </si>
  <si>
    <t>F Count</t>
  </si>
  <si>
    <t>Oviedo, Arlene Y</t>
  </si>
  <si>
    <t>1FIA_J1_006725</t>
  </si>
  <si>
    <t>H Count</t>
  </si>
  <si>
    <t>Tran, Tuong G</t>
  </si>
  <si>
    <t>7ADR_J1_002844</t>
  </si>
  <si>
    <t>Long, Rose M</t>
  </si>
  <si>
    <t>1CHD_J1_012009</t>
  </si>
  <si>
    <t>Instructional Assistant / Child Development</t>
  </si>
  <si>
    <t>0.72 Total</t>
  </si>
  <si>
    <t>McClelland, Ellen D</t>
  </si>
  <si>
    <t>2COU_J1_002096</t>
  </si>
  <si>
    <t>Blas, Francisco E</t>
  </si>
  <si>
    <t>1ADM_J1_002878</t>
  </si>
  <si>
    <t>McLemore, Edwin T</t>
  </si>
  <si>
    <t>3TRC_J1_010330</t>
  </si>
  <si>
    <t>Tanjuaquio, Adrian T</t>
  </si>
  <si>
    <t>3ADM_J1_002339</t>
  </si>
  <si>
    <t>Flores, Ronald H</t>
  </si>
  <si>
    <t>4NCC_J1_010145</t>
  </si>
  <si>
    <t>Gutierrez, Karla A</t>
  </si>
  <si>
    <t>2COU_J1_002168</t>
  </si>
  <si>
    <t>Rodriguez, Laura A</t>
  </si>
  <si>
    <t>2VER_J1_001491</t>
  </si>
  <si>
    <t>Moore, Donald O</t>
  </si>
  <si>
    <t>7INF_J1_011848</t>
  </si>
  <si>
    <t>Torres, Amanda Z</t>
  </si>
  <si>
    <t>2COU_J1_007419</t>
  </si>
  <si>
    <t>Godinez, Alma M</t>
  </si>
  <si>
    <t>2FIA_J1_003068</t>
  </si>
  <si>
    <t>Schwarz, Rachel L</t>
  </si>
  <si>
    <t>1ADM_J1_007252</t>
  </si>
  <si>
    <t>Salazar, Deborah L</t>
  </si>
  <si>
    <t>2TRC_J1_011531</t>
  </si>
  <si>
    <t>Hubbard, Helena A</t>
  </si>
  <si>
    <t>2ADM_J1_001140</t>
  </si>
  <si>
    <t>Garduno, Elena</t>
  </si>
  <si>
    <t>1EVA_J1_001728</t>
  </si>
  <si>
    <t>Valdez, Cecilia</t>
  </si>
  <si>
    <t>1FIA_J1_009768</t>
  </si>
  <si>
    <t>L Count</t>
  </si>
  <si>
    <t>Bueno, Guadalupe</t>
  </si>
  <si>
    <t>2FIA_J1_009863</t>
  </si>
  <si>
    <t>Sahebjamei, Sibel</t>
  </si>
  <si>
    <t>2ADM_J1_010549</t>
  </si>
  <si>
    <t>Bakit, Philemon G</t>
  </si>
  <si>
    <t>1ADM_J1_001020</t>
  </si>
  <si>
    <t>De Los Reyes, Edgar O</t>
  </si>
  <si>
    <t>3FIA_J1_011224</t>
  </si>
  <si>
    <t>Springs, Cathy A</t>
  </si>
  <si>
    <t>2FIA_J1_001526</t>
  </si>
  <si>
    <t>Carranza, Gloria</t>
  </si>
  <si>
    <t>3ADM_J1_001332</t>
  </si>
  <si>
    <t>Phipps, Barbara E</t>
  </si>
  <si>
    <t>2ADM_J1_000017</t>
  </si>
  <si>
    <t>Atkinson, Ellie L</t>
  </si>
  <si>
    <t>3COU_J1_010399</t>
  </si>
  <si>
    <t>Abbott, Sylvette</t>
  </si>
  <si>
    <t>1FIA_J1_009885</t>
  </si>
  <si>
    <t>Miller, Margaret M</t>
  </si>
  <si>
    <t>7ADR_J1_008452</t>
  </si>
  <si>
    <t>Macias, Maria C</t>
  </si>
  <si>
    <t>4NCC_J1_000514</t>
  </si>
  <si>
    <t>Silas, Myrtle M</t>
  </si>
  <si>
    <t>1EOP_J1_002001</t>
  </si>
  <si>
    <t>Gonzales, Lydia T</t>
  </si>
  <si>
    <t>4MCC_J1_001758</t>
  </si>
  <si>
    <t>Mendoza, Lorenza S</t>
  </si>
  <si>
    <t>1FIA_J1_009886</t>
  </si>
  <si>
    <t>Moi, Carmen Y</t>
  </si>
  <si>
    <t>4MCC_J1_000894</t>
  </si>
  <si>
    <t>Archer, Wilma K</t>
  </si>
  <si>
    <t>2COU_J1_001740</t>
  </si>
  <si>
    <t>Mitchell, Gwendolyn F</t>
  </si>
  <si>
    <t>2VER_J1_002818</t>
  </si>
  <si>
    <t>Gradilla, John N</t>
  </si>
  <si>
    <t>1COU_J1_007251</t>
  </si>
  <si>
    <t>Garibay, Susanna E</t>
  </si>
  <si>
    <t>1FIA_J1_003488</t>
  </si>
  <si>
    <t>Munoz, Maria C</t>
  </si>
  <si>
    <t>4ECC_J1_002444</t>
  </si>
  <si>
    <t>Lewis, Guillermina</t>
  </si>
  <si>
    <t>1LIB_J1_001618</t>
  </si>
  <si>
    <t>Senior Media Clerk</t>
  </si>
  <si>
    <t>Jones, Sunny L</t>
  </si>
  <si>
    <t>2ADM_J1_010311</t>
  </si>
  <si>
    <t>Hernandez, Rachel</t>
  </si>
  <si>
    <t>1ADM_J1_010299</t>
  </si>
  <si>
    <t>Young, Glenford D</t>
  </si>
  <si>
    <t>7ADR_J1_00028</t>
  </si>
  <si>
    <t>Dinh, Helen H</t>
  </si>
  <si>
    <t>2VER_J1_009859</t>
  </si>
  <si>
    <t>Diaz, Sofia E</t>
  </si>
  <si>
    <t>1FIA_J1_000629</t>
  </si>
  <si>
    <t>Purdie, Brunette M</t>
  </si>
  <si>
    <t>2ADM_J1_009856</t>
  </si>
  <si>
    <t>Samano, Julissa</t>
  </si>
  <si>
    <t>2FIA_J1_009860</t>
  </si>
  <si>
    <t>Smith, Alonzo L</t>
  </si>
  <si>
    <t>1COU_J1_010301</t>
  </si>
  <si>
    <t>Mey, Phirany N</t>
  </si>
  <si>
    <t>4WCC_J1_010148</t>
  </si>
  <si>
    <t>Romero, Diana M</t>
  </si>
  <si>
    <t>4ECC_J1_010147</t>
  </si>
  <si>
    <t>Carbaugh, Nelia M</t>
  </si>
  <si>
    <t>4WCC_J1_010146</t>
  </si>
  <si>
    <t>Short, Danielle E</t>
  </si>
  <si>
    <t>2EVA_J1_001540</t>
  </si>
  <si>
    <t>Anthony-Thomas, Esther M</t>
  </si>
  <si>
    <t>4HDQ_J1_011700</t>
  </si>
  <si>
    <t>Taliaferro, Kenneth H</t>
  </si>
  <si>
    <t>7INF_J1_011846</t>
  </si>
  <si>
    <t>Senior Computer Operator</t>
  </si>
  <si>
    <t>Ramirez, Jorge A</t>
  </si>
  <si>
    <t>7INF_J1_011845</t>
  </si>
  <si>
    <t>Cressy, June A</t>
  </si>
  <si>
    <t>1REP_J1_003180</t>
  </si>
  <si>
    <t>Lead Production Services Assistant</t>
  </si>
  <si>
    <t>17 Count</t>
  </si>
  <si>
    <t>Enriquez, Virginia D</t>
  </si>
  <si>
    <t>2DHS_J1_010503</t>
  </si>
  <si>
    <t>Rosales, Damien</t>
  </si>
  <si>
    <t>2COU_J1_000812</t>
  </si>
  <si>
    <t>Redulla, Desiree B</t>
  </si>
  <si>
    <t>2DSP_J1_001012</t>
  </si>
  <si>
    <t>Sherrard, Simone N</t>
  </si>
  <si>
    <t>2DPE_J1_009703</t>
  </si>
  <si>
    <t>Vergara Abbott, Jovineth G</t>
  </si>
  <si>
    <t>7STS_J1_011322</t>
  </si>
  <si>
    <t>Madison, Annette D</t>
  </si>
  <si>
    <t>7INR_J1_006874</t>
  </si>
  <si>
    <t>Markall, Peter M</t>
  </si>
  <si>
    <t>2DSP_J1_009804</t>
  </si>
  <si>
    <t>Powell, Emmanouil K</t>
  </si>
  <si>
    <t>2FIA_J1_010677</t>
  </si>
  <si>
    <t>Pickens, Sontia D</t>
  </si>
  <si>
    <t>7COP_J1_004010</t>
  </si>
  <si>
    <t>Phillips, Lorna L</t>
  </si>
  <si>
    <t>3HES_J1_010176</t>
  </si>
  <si>
    <t>Medical Office Assistant</t>
  </si>
  <si>
    <t>0.875 Total</t>
  </si>
  <si>
    <t>Garcia, Iramarie N</t>
  </si>
  <si>
    <t>1CAC_J1_011720</t>
  </si>
  <si>
    <t>Palek, Kimberly M</t>
  </si>
  <si>
    <t>1PDS_J1_011722</t>
  </si>
  <si>
    <t>Mariscal, Tricia M</t>
  </si>
  <si>
    <t>7PAR_J1_009750</t>
  </si>
  <si>
    <t>Maldonado-Gutierrez, Cindy</t>
  </si>
  <si>
    <t>4CCZ_J1_002474</t>
  </si>
  <si>
    <t>Carver, Lori M</t>
  </si>
  <si>
    <t>4MCC_J1_001750</t>
  </si>
  <si>
    <t>Abuyo, Flordaliza C</t>
  </si>
  <si>
    <t>7FAS_J1_002349</t>
  </si>
  <si>
    <t>King, James W</t>
  </si>
  <si>
    <t>2CIL_J1_002970</t>
  </si>
  <si>
    <t>Alvarez, Joy G</t>
  </si>
  <si>
    <t>7POL_J1_001688</t>
  </si>
  <si>
    <t>Rios, Annette</t>
  </si>
  <si>
    <t>4ABS_J1_000228</t>
  </si>
  <si>
    <t>Martinez, Maria C</t>
  </si>
  <si>
    <t>7EOP_J1_011716</t>
  </si>
  <si>
    <t>Rocha, Jessica</t>
  </si>
  <si>
    <t>9PRO_J1_010882</t>
  </si>
  <si>
    <t>Senior Clerical Assistant Military Program (San Diego)</t>
  </si>
  <si>
    <t>Keleta, Aster</t>
  </si>
  <si>
    <t>3VPI_J1_007693</t>
  </si>
  <si>
    <t>Payne, Awana D</t>
  </si>
  <si>
    <t>1EOP_J1_002488</t>
  </si>
  <si>
    <t>Mello, Irene</t>
  </si>
  <si>
    <t>1HES_J1_000834</t>
  </si>
  <si>
    <t>Terrell, Brandon I</t>
  </si>
  <si>
    <t>2VPI_J1_010324</t>
  </si>
  <si>
    <t>Simmons, Lydia A</t>
  </si>
  <si>
    <t>7ISE_J1_010357</t>
  </si>
  <si>
    <t>Mason, Rita D</t>
  </si>
  <si>
    <t>1COS_J1_000788</t>
  </si>
  <si>
    <t>Leftwich, Kathy L</t>
  </si>
  <si>
    <t>4ABS_J1_001146</t>
  </si>
  <si>
    <t>Hughes, Dennis S</t>
  </si>
  <si>
    <t>4BTC_J1_007213</t>
  </si>
  <si>
    <t>Giles, Susan L</t>
  </si>
  <si>
    <t>4NCC_J1_007291</t>
  </si>
  <si>
    <t>Ruston, Brett R</t>
  </si>
  <si>
    <t>1PHY_J1_000480</t>
  </si>
  <si>
    <t>Instructional Assistant / Physical Science</t>
  </si>
  <si>
    <t>Augustine, Nedra G</t>
  </si>
  <si>
    <t>4MCC_J1_002259</t>
  </si>
  <si>
    <t>Mattar, Isabelle I</t>
  </si>
  <si>
    <t>4HDQ_J1_007723</t>
  </si>
  <si>
    <t>Sickler, Nancy</t>
  </si>
  <si>
    <t>1SHS_J1_001640</t>
  </si>
  <si>
    <t>Quintanilla, Deborah J</t>
  </si>
  <si>
    <t>7MOP_J1_000516</t>
  </si>
  <si>
    <t>Davenport, Thomas E</t>
  </si>
  <si>
    <t>3VPI_J1_001120</t>
  </si>
  <si>
    <t>Benedito, Joseph</t>
  </si>
  <si>
    <t>2CIL_J1_010247</t>
  </si>
  <si>
    <t>Campbell, Lynne R</t>
  </si>
  <si>
    <t>7ROP_J1_001244</t>
  </si>
  <si>
    <t>Agonafer, Sara</t>
  </si>
  <si>
    <t>3PUS_J1_002233</t>
  </si>
  <si>
    <t>Pellerin, Vernon D</t>
  </si>
  <si>
    <t>2CIL_J1_010244</t>
  </si>
  <si>
    <t>Haddad, Lina E</t>
  </si>
  <si>
    <t>4NCC_J1_000619</t>
  </si>
  <si>
    <t>Martin, Christine M</t>
  </si>
  <si>
    <t>4HDQ_J1_000830</t>
  </si>
  <si>
    <t>Pettis, Mela D</t>
  </si>
  <si>
    <t>4ECC_J1_000880</t>
  </si>
  <si>
    <t>Barrett, Alice F</t>
  </si>
  <si>
    <t>4ECC_J1_001124</t>
  </si>
  <si>
    <t>Saetia, Sue</t>
  </si>
  <si>
    <t>2DIE_J1_001414</t>
  </si>
  <si>
    <t>Figueroa, Christy C</t>
  </si>
  <si>
    <t>4WCC_J1_001984</t>
  </si>
  <si>
    <t>Hernandez, Lucila M</t>
  </si>
  <si>
    <t>4HSF_J1_007188</t>
  </si>
  <si>
    <t>Hollen, Sandee L</t>
  </si>
  <si>
    <t>2TUT_J1_002226</t>
  </si>
  <si>
    <t>Plazola, Juana</t>
  </si>
  <si>
    <t>4ECC_J1_002076</t>
  </si>
  <si>
    <t>Galicia, Herlinda</t>
  </si>
  <si>
    <t>4WCC_J1_001950</t>
  </si>
  <si>
    <t>Leon, Marita</t>
  </si>
  <si>
    <t>7PAR_J1_009011</t>
  </si>
  <si>
    <t>Jaghori, Tarina</t>
  </si>
  <si>
    <t>2CIL_J1_010320</t>
  </si>
  <si>
    <t>Lee, Jolene</t>
  </si>
  <si>
    <t>4BTC_J1_007214</t>
  </si>
  <si>
    <t>Ponce, Jane V</t>
  </si>
  <si>
    <t>2PRO_J1_001674</t>
  </si>
  <si>
    <t>Pugnier, Patricia D</t>
  </si>
  <si>
    <t>1CBT_J1_010280</t>
  </si>
  <si>
    <t>Seaboldt, Karah A</t>
  </si>
  <si>
    <t>4NCC_J1_011205</t>
  </si>
  <si>
    <t>Tran, Nhon L</t>
  </si>
  <si>
    <t>2CIL_J1_010321</t>
  </si>
  <si>
    <t>Ochoa, Alejandra P</t>
  </si>
  <si>
    <t>7PAR_J1_009749</t>
  </si>
  <si>
    <t>Phillip-Walkes, M. R</t>
  </si>
  <si>
    <t>2WEB_J1_010246</t>
  </si>
  <si>
    <t>Quezada, Crystal M</t>
  </si>
  <si>
    <t>4WCC_J1_002884</t>
  </si>
  <si>
    <t>Laredo, Cynthia C</t>
  </si>
  <si>
    <t>1TUT_J1_007708</t>
  </si>
  <si>
    <t>MacDonald, Jeanette E</t>
  </si>
  <si>
    <t>4MCC_J1_002998</t>
  </si>
  <si>
    <t>Allen, Catherine E</t>
  </si>
  <si>
    <t>4CCC_J1_000684</t>
  </si>
  <si>
    <t>Lugo, James</t>
  </si>
  <si>
    <t>2CIL_J1_010248</t>
  </si>
  <si>
    <t>Salehi, Kayhan</t>
  </si>
  <si>
    <t>3ILC_J1_010401</t>
  </si>
  <si>
    <t>Chau, Van B</t>
  </si>
  <si>
    <t>3ILC_J1_010342</t>
  </si>
  <si>
    <t>0.6 Total</t>
  </si>
  <si>
    <t>Avila, Angie</t>
  </si>
  <si>
    <t>2VPS_J1_008483</t>
  </si>
  <si>
    <t>Dela Cruz, Joycelyn</t>
  </si>
  <si>
    <t>7PAY_J1_011696</t>
  </si>
  <si>
    <t>Senior Account Clerk</t>
  </si>
  <si>
    <t>Josephson, Jeffrey T</t>
  </si>
  <si>
    <t>3AUT_J1_011253</t>
  </si>
  <si>
    <t>Robinson, Janee F</t>
  </si>
  <si>
    <t>3DSP_J1_009787</t>
  </si>
  <si>
    <t>Senior Student Services Assistant</t>
  </si>
  <si>
    <t>Brown, Gary A</t>
  </si>
  <si>
    <t>1ADM_J1_002710</t>
  </si>
  <si>
    <t>Kapchinsky, Svetlana</t>
  </si>
  <si>
    <t>1ADM_J1_001684</t>
  </si>
  <si>
    <t>Hines, Heath</t>
  </si>
  <si>
    <t>4NCC_J1_000790</t>
  </si>
  <si>
    <t>2TUT_G5_AC2418</t>
  </si>
  <si>
    <t>Niemela, Tanya A</t>
  </si>
  <si>
    <t>1STA_J1_003158</t>
  </si>
  <si>
    <t>Eddington, Bernetta L</t>
  </si>
  <si>
    <t>1STA_J1_001763</t>
  </si>
  <si>
    <t>Lopez, Patricia B</t>
  </si>
  <si>
    <t>7INF_J1_011870</t>
  </si>
  <si>
    <t>Help Desk Specialist</t>
  </si>
  <si>
    <t>Booth, Robert O</t>
  </si>
  <si>
    <t>2STA_J1_002545</t>
  </si>
  <si>
    <t>Telo, Lorena J</t>
  </si>
  <si>
    <t>7PAY_J1_001131</t>
  </si>
  <si>
    <t>Payroll Assistant</t>
  </si>
  <si>
    <t>Balilo, Philip A</t>
  </si>
  <si>
    <t>7DBK_J1_000024</t>
  </si>
  <si>
    <t>ABSO Revenue Control Assistant</t>
  </si>
  <si>
    <t>Lopez, Avelina R</t>
  </si>
  <si>
    <t>4WCC_J1_008347</t>
  </si>
  <si>
    <t>D'Ambro III, Joseph P</t>
  </si>
  <si>
    <t>1TRC_J1_011698</t>
  </si>
  <si>
    <t>Platts, Lakeita D</t>
  </si>
  <si>
    <t>2ADM_J1_005015</t>
  </si>
  <si>
    <t>Vang, Pahua</t>
  </si>
  <si>
    <t>2ADM_J1_000240</t>
  </si>
  <si>
    <t>Jordan, Marina</t>
  </si>
  <si>
    <t>7ADR_J1_002646</t>
  </si>
  <si>
    <t>Lee, Courtney S</t>
  </si>
  <si>
    <t>2DSA_J1_009332</t>
  </si>
  <si>
    <t>Castro, Esteban G</t>
  </si>
  <si>
    <t>7FAS_J1_001362</t>
  </si>
  <si>
    <t>Hutchinson, Marc S</t>
  </si>
  <si>
    <t>7RDP_J1_001084</t>
  </si>
  <si>
    <t>Digital Color &amp; Offset Technician</t>
  </si>
  <si>
    <t>Campbell, Rodney E</t>
  </si>
  <si>
    <t>7DBK_J1_001768</t>
  </si>
  <si>
    <t>Rydiander, Ayoe</t>
  </si>
  <si>
    <t>7PAY_J1_002612</t>
  </si>
  <si>
    <t>King, Jenny M</t>
  </si>
  <si>
    <t>3FIA_J1_011225</t>
  </si>
  <si>
    <t>Alfuente, Anthony C</t>
  </si>
  <si>
    <t>3STA_J1_010327</t>
  </si>
  <si>
    <t>Tyree, Ebony A</t>
  </si>
  <si>
    <t>2ADM_J1_001544</t>
  </si>
  <si>
    <t>Aguilar, Jessica E</t>
  </si>
  <si>
    <t>3EVA_J1_009362</t>
  </si>
  <si>
    <t>Zullo, Robert A</t>
  </si>
  <si>
    <t>4ECC_J1_001538</t>
  </si>
  <si>
    <t>Offset Press Technician</t>
  </si>
  <si>
    <t>Blas, Regina H</t>
  </si>
  <si>
    <t>7ADR_J1_002564</t>
  </si>
  <si>
    <t>Munoz, Lisa L</t>
  </si>
  <si>
    <t>4ECC_J1_006129</t>
  </si>
  <si>
    <t>Gonzalez, Laura V</t>
  </si>
  <si>
    <t>1FIA_J1_003070</t>
  </si>
  <si>
    <t>Finkowski, Arla A</t>
  </si>
  <si>
    <t>7PAY_J1_001828</t>
  </si>
  <si>
    <t>Xiong, Chao J</t>
  </si>
  <si>
    <t>4HDQ_J1_008028</t>
  </si>
  <si>
    <t>Geisberg, Zdenka</t>
  </si>
  <si>
    <t>1WEX_J1_007246</t>
  </si>
  <si>
    <t>Melvin, Tracy E</t>
  </si>
  <si>
    <t>4WCC_J1_006803</t>
  </si>
  <si>
    <t>Sevilla-Alonso, Leticia A</t>
  </si>
  <si>
    <t>7ADR_J1_003098</t>
  </si>
  <si>
    <t>West, Michelle</t>
  </si>
  <si>
    <t>2STA_J1_001734</t>
  </si>
  <si>
    <t>Seals, Valerie T</t>
  </si>
  <si>
    <t>2ADM_J1_009855</t>
  </si>
  <si>
    <t>Molsberry, Laurie F</t>
  </si>
  <si>
    <t>7PAY_J1_008108</t>
  </si>
  <si>
    <t>Burke, Kathleen E</t>
  </si>
  <si>
    <t>3ADM_J1_900005</t>
  </si>
  <si>
    <t>Johnston, Toniann S</t>
  </si>
  <si>
    <t>3TEA_J1_007075</t>
  </si>
  <si>
    <t>Davis, Arthur E</t>
  </si>
  <si>
    <t>3AMA_J1_011229</t>
  </si>
  <si>
    <t>Instructional Assistant / Aviation</t>
  </si>
  <si>
    <t>Avila, Rita M</t>
  </si>
  <si>
    <t>4MCC_J1_002263</t>
  </si>
  <si>
    <t>Schultz, Zod X</t>
  </si>
  <si>
    <t>2STA_J1_000572</t>
  </si>
  <si>
    <t>Longfellow, Thomas S</t>
  </si>
  <si>
    <t>3REP_J1_900004</t>
  </si>
  <si>
    <t>Porto Y Taboada, Consuelo</t>
  </si>
  <si>
    <t>2STA_J1_010309</t>
  </si>
  <si>
    <t>Aquino, Stacy R</t>
  </si>
  <si>
    <t>3FIA_J1_003481</t>
  </si>
  <si>
    <t>Aleman, Johanna L</t>
  </si>
  <si>
    <t>2EOP_J1_011624</t>
  </si>
  <si>
    <t>Meza, Dora A</t>
  </si>
  <si>
    <t>1ADM_J1_000136</t>
  </si>
  <si>
    <t>Lancaster, Paula J</t>
  </si>
  <si>
    <t>7PAY_J1_011558</t>
  </si>
  <si>
    <t>Williams, Leroy B</t>
  </si>
  <si>
    <t>4CCC_J1_002580</t>
  </si>
  <si>
    <t>Reyes, Regino</t>
  </si>
  <si>
    <t>4CTW_J1_008318</t>
  </si>
  <si>
    <t>Instructional Assistant / Steel Fabrication</t>
  </si>
  <si>
    <t>0.625 Total</t>
  </si>
  <si>
    <t>Mingsing, Saeng</t>
  </si>
  <si>
    <t>7ADR_J1_000586</t>
  </si>
  <si>
    <t>Arnegard, James B</t>
  </si>
  <si>
    <t>2ADM_J1_000086</t>
  </si>
  <si>
    <t>Dennon, Skyler A</t>
  </si>
  <si>
    <t>2FIA_J1_000745</t>
  </si>
  <si>
    <t>Talo, Nathan S</t>
  </si>
  <si>
    <t>2STA_J1_009708</t>
  </si>
  <si>
    <t>Millan, Maritza</t>
  </si>
  <si>
    <t>7CBK_J1_001865</t>
  </si>
  <si>
    <t>Johnson, Nicolas A</t>
  </si>
  <si>
    <t>2STA_J1_009709</t>
  </si>
  <si>
    <t>Flores, Eric</t>
  </si>
  <si>
    <t>1COU_J1_000750</t>
  </si>
  <si>
    <t>Taylor, Joshua D</t>
  </si>
  <si>
    <t>2TEA_J1_002222</t>
  </si>
  <si>
    <t>Benjamin, Juliet M</t>
  </si>
  <si>
    <t>1STA_J1_007253</t>
  </si>
  <si>
    <t>Gilna, Brian A</t>
  </si>
  <si>
    <t>4CTG_J1_007192</t>
  </si>
  <si>
    <t>Sweet, Linda J</t>
  </si>
  <si>
    <t>4CTG_J1_000908</t>
  </si>
  <si>
    <t>Instructional Assistant / Commercial Printing</t>
  </si>
  <si>
    <t>West, Timothy J</t>
  </si>
  <si>
    <t>4CTT_J1_011228</t>
  </si>
  <si>
    <t>Williams, Jimmie C</t>
  </si>
  <si>
    <t>4CTC_J1_002910</t>
  </si>
  <si>
    <t>Instructional Assistant / Auto Body / Paint</t>
  </si>
  <si>
    <t>Harding, Anna J</t>
  </si>
  <si>
    <t>7INF_J1_011844</t>
  </si>
  <si>
    <t>Lead Computer Operator</t>
  </si>
  <si>
    <t>Halvorson, Melissa K</t>
  </si>
  <si>
    <t>7RDP_J1_001266</t>
  </si>
  <si>
    <t>Digital Color Assistant</t>
  </si>
  <si>
    <t>Arellano, Dominga C</t>
  </si>
  <si>
    <t>1ADM_J1_007248</t>
  </si>
  <si>
    <t>Powell, Deborah A</t>
  </si>
  <si>
    <t>2COU_J1_007422</t>
  </si>
  <si>
    <t>Andrews, Phyllis E</t>
  </si>
  <si>
    <t>4WCC_J1_010153</t>
  </si>
  <si>
    <t>Novak, Antonia M</t>
  </si>
  <si>
    <t>3ADM_J1_007429</t>
  </si>
  <si>
    <t>Browne, Darwin J</t>
  </si>
  <si>
    <t>1PDS_J1_011721</t>
  </si>
  <si>
    <t>Montanez, Michelle M</t>
  </si>
  <si>
    <t>1ADM_J1_001706</t>
  </si>
  <si>
    <t>Betrix, Grant D</t>
  </si>
  <si>
    <t>7PUR_J1_001186</t>
  </si>
  <si>
    <t>Acquisition Accounting Technician</t>
  </si>
  <si>
    <t>Madrid, Marylou N</t>
  </si>
  <si>
    <t>7ACP_J1_001788</t>
  </si>
  <si>
    <t>Ignacio, Jennifer B</t>
  </si>
  <si>
    <t>1LIB_J1_000714</t>
  </si>
  <si>
    <t>Media Technician</t>
  </si>
  <si>
    <t>Darden, Renee A</t>
  </si>
  <si>
    <t>7ACP_J1_007694</t>
  </si>
  <si>
    <t>Phimvichhay, Neam</t>
  </si>
  <si>
    <t>2LIB_J1_007715</t>
  </si>
  <si>
    <t>Bayisa, Yezabenesh E</t>
  </si>
  <si>
    <t>2LIB_J1_007714</t>
  </si>
  <si>
    <t>Awa, Romana Q</t>
  </si>
  <si>
    <t>7ACP_J1_000650</t>
  </si>
  <si>
    <t>Barbour, Dolores</t>
  </si>
  <si>
    <t>2LIB_J1_000254</t>
  </si>
  <si>
    <t>Tantoco, Arsenia M</t>
  </si>
  <si>
    <t>7PUR_J1_008061</t>
  </si>
  <si>
    <t>Hess, Cynthia A</t>
  </si>
  <si>
    <t>2LIB_J1_001400</t>
  </si>
  <si>
    <t>Toste, Mary F</t>
  </si>
  <si>
    <t>2LIB_J1_002684</t>
  </si>
  <si>
    <t>Reagan, Carol A</t>
  </si>
  <si>
    <t>3LRC_J1_009361</t>
  </si>
  <si>
    <t>Watkins, Robin M</t>
  </si>
  <si>
    <t>3LRC_J1_009360</t>
  </si>
  <si>
    <t>Neff, Arnice L</t>
  </si>
  <si>
    <t>3BTW_J1_000592</t>
  </si>
  <si>
    <t>Senior Secretary</t>
  </si>
  <si>
    <t>Wilker, Rachel A</t>
  </si>
  <si>
    <t>7PAY_J1_008107</t>
  </si>
  <si>
    <t>Payroll Technician</t>
  </si>
  <si>
    <t>Bledsoe, Steve W</t>
  </si>
  <si>
    <t>7BUD_J1_002290</t>
  </si>
  <si>
    <t>Accounting Technician</t>
  </si>
  <si>
    <t>White, Caryn M</t>
  </si>
  <si>
    <t>7PAA_J1_000038</t>
  </si>
  <si>
    <t>Netherland, Jamie L</t>
  </si>
  <si>
    <t>1COM_J1_011632</t>
  </si>
  <si>
    <t>Graphic Artist / Photographer</t>
  </si>
  <si>
    <t>Montoya, Ivan L</t>
  </si>
  <si>
    <t>7PAA_J1_007363</t>
  </si>
  <si>
    <t>Williams, Danielle J</t>
  </si>
  <si>
    <t>4WCC_J1_002958</t>
  </si>
  <si>
    <t>Manzelli, Brenda M</t>
  </si>
  <si>
    <t>7CPR_J1_011297</t>
  </si>
  <si>
    <t>Trinh, Thu M</t>
  </si>
  <si>
    <t>7BUD_J1_002504</t>
  </si>
  <si>
    <t>Sandoval, Rocio A</t>
  </si>
  <si>
    <t>2RES_J1_011701</t>
  </si>
  <si>
    <t>Digital Color Technician</t>
  </si>
  <si>
    <t>Pulido, Anabel</t>
  </si>
  <si>
    <t>2COO_J1_008236</t>
  </si>
  <si>
    <t>Davis, Ginger M</t>
  </si>
  <si>
    <t>2DIE_J1_010492</t>
  </si>
  <si>
    <t>Cordero, Melanie R</t>
  </si>
  <si>
    <t>3MAS_J1_010611</t>
  </si>
  <si>
    <t>Toste, Mary I</t>
  </si>
  <si>
    <t>2DMN_J1_002130</t>
  </si>
  <si>
    <t>Scott, Carmen C</t>
  </si>
  <si>
    <t>7ISE_J1_000568</t>
  </si>
  <si>
    <t>Curriculum Technician</t>
  </si>
  <si>
    <t>Miranda, Paula J</t>
  </si>
  <si>
    <t>7ISE_J1_008384</t>
  </si>
  <si>
    <t>Nabalarua, Minerva A</t>
  </si>
  <si>
    <t>7PAY_J1_011557</t>
  </si>
  <si>
    <t>Tolentino, Brian A</t>
  </si>
  <si>
    <t>7RDP_J1_002544</t>
  </si>
  <si>
    <t>Patterson, Mary L</t>
  </si>
  <si>
    <t>3BUO_J1_007724</t>
  </si>
  <si>
    <t>Rodriguez, Rowena B</t>
  </si>
  <si>
    <t>7GEA_J1_002353</t>
  </si>
  <si>
    <t>McAdams, Kimberly P</t>
  </si>
  <si>
    <t>1BIT_J1_001696</t>
  </si>
  <si>
    <t>Schmeltz, Yvonne L</t>
  </si>
  <si>
    <t>1AHC_J1_011750</t>
  </si>
  <si>
    <t>San Filippo, Ruth M</t>
  </si>
  <si>
    <t>2DAL_J1_011561</t>
  </si>
  <si>
    <t>Chittadara, Peter</t>
  </si>
  <si>
    <t>7GEA_J1_000600</t>
  </si>
  <si>
    <t>Solis, Roxann K</t>
  </si>
  <si>
    <t>4HDQ_J1_002070</t>
  </si>
  <si>
    <t>Chavez, Marco A</t>
  </si>
  <si>
    <t>2BUS_J1_011069</t>
  </si>
  <si>
    <t>Murry, Larry D</t>
  </si>
  <si>
    <t>1KSD_J1_010287</t>
  </si>
  <si>
    <t>Broadcast Operations Specialist</t>
  </si>
  <si>
    <t>0.3 Total</t>
  </si>
  <si>
    <t>Thornicroft, Mark S</t>
  </si>
  <si>
    <t>7PAY_J1_000152</t>
  </si>
  <si>
    <t>Leahy, Holly M</t>
  </si>
  <si>
    <t>4HDQ_J1_008237</t>
  </si>
  <si>
    <t>Allen, Joyce L</t>
  </si>
  <si>
    <t>3LIA_J1_001779</t>
  </si>
  <si>
    <t>Middleton, Carletta L</t>
  </si>
  <si>
    <t>3SAM_J1_010232</t>
  </si>
  <si>
    <t>Beilstein, Carol A</t>
  </si>
  <si>
    <t>2COO_J1_010550</t>
  </si>
  <si>
    <t>Greten, Kathryn L</t>
  </si>
  <si>
    <t>7REF_J1_007682</t>
  </si>
  <si>
    <t>Lollis, Jeffrey L</t>
  </si>
  <si>
    <t>1KSD_J1_010286</t>
  </si>
  <si>
    <t>0.438 Total</t>
  </si>
  <si>
    <t>Vidrio, Carlota C</t>
  </si>
  <si>
    <t>2DHU_J1_001972</t>
  </si>
  <si>
    <t>Custer, Linda G</t>
  </si>
  <si>
    <t>2BUS_J1_006731</t>
  </si>
  <si>
    <t>Lapuebla, Sonia O</t>
  </si>
  <si>
    <t>7PAY_J1_002938</t>
  </si>
  <si>
    <t>Lee, Anita L</t>
  </si>
  <si>
    <t>2DPE_J1_009389</t>
  </si>
  <si>
    <t>Garcia, Enriqueta</t>
  </si>
  <si>
    <t>1HES_J1_000552</t>
  </si>
  <si>
    <t>Pinnell, Karen R</t>
  </si>
  <si>
    <t>4HDQ_J1_001100</t>
  </si>
  <si>
    <t>Sim, Neary</t>
  </si>
  <si>
    <t>1BCS_J1_007256</t>
  </si>
  <si>
    <t>Gregory, Susan D</t>
  </si>
  <si>
    <t>2DBC_J1_008394</t>
  </si>
  <si>
    <t>Sphabmixay, Kathy K</t>
  </si>
  <si>
    <t>7ADR_J1_010215</t>
  </si>
  <si>
    <t>Prerequisite Evaluator</t>
  </si>
  <si>
    <t>Sandoval, Augustine F</t>
  </si>
  <si>
    <t>1EOP_J1_000517</t>
  </si>
  <si>
    <t>Student Assistance Technician EOPS</t>
  </si>
  <si>
    <t>Danese, Ernest J</t>
  </si>
  <si>
    <t>1KSD_J1_010291</t>
  </si>
  <si>
    <t>0.2 Total</t>
  </si>
  <si>
    <t>Wilder, Gloria J</t>
  </si>
  <si>
    <t>2DHS_J1_000696</t>
  </si>
  <si>
    <t>Ochoa, Cesar</t>
  </si>
  <si>
    <t>2BUS_J1_009273</t>
  </si>
  <si>
    <t>Kearney-Royal, Clara</t>
  </si>
  <si>
    <t>7REF_J1_007683</t>
  </si>
  <si>
    <t>Rodriguez, Gail C</t>
  </si>
  <si>
    <t>1SAF_J1_001304</t>
  </si>
  <si>
    <t>Mize, Joan L</t>
  </si>
  <si>
    <t>3COM_J1_010402</t>
  </si>
  <si>
    <t>Navarro, Imelda C</t>
  </si>
  <si>
    <t>7REF_J1_001665</t>
  </si>
  <si>
    <t>Kingsley, Mary T</t>
  </si>
  <si>
    <t>7INS_J1_010783</t>
  </si>
  <si>
    <t>Armstrong, Alan J</t>
  </si>
  <si>
    <t>1STA_J1_003483</t>
  </si>
  <si>
    <t>Arnold, Deborah M</t>
  </si>
  <si>
    <t>4WCC_J1_000456</t>
  </si>
  <si>
    <t>Barrett, Earline E</t>
  </si>
  <si>
    <t>1VPA_J1_000748</t>
  </si>
  <si>
    <t>Dador, Renato A</t>
  </si>
  <si>
    <t>7SPF_J1_001465</t>
  </si>
  <si>
    <t>Horton, Chantaya T</t>
  </si>
  <si>
    <t>7ISE_J1_000380</t>
  </si>
  <si>
    <t>Mino, Analilia</t>
  </si>
  <si>
    <t>4NCC_J1_001144</t>
  </si>
  <si>
    <t>Le, Thuan T</t>
  </si>
  <si>
    <t>2TAR_J1_010203</t>
  </si>
  <si>
    <t>Pasag, Michelle B</t>
  </si>
  <si>
    <t>7PAY_J1_002142</t>
  </si>
  <si>
    <t>Sanchez, Jonathan</t>
  </si>
  <si>
    <t>7REF_J1_003138</t>
  </si>
  <si>
    <t>Jackson, Terri A</t>
  </si>
  <si>
    <t>1EOP_J1_000527</t>
  </si>
  <si>
    <t>Clark, Jacqueline H</t>
  </si>
  <si>
    <t>1SDE_J1_001748</t>
  </si>
  <si>
    <t>Fennessey, Kathleen L</t>
  </si>
  <si>
    <t>2DSA_J1_003036</t>
  </si>
  <si>
    <t>Osuna, Hilda Y</t>
  </si>
  <si>
    <t>7ADR_J1_010218</t>
  </si>
  <si>
    <t>Griffin, Judith L</t>
  </si>
  <si>
    <t>4ECC_J1_002253</t>
  </si>
  <si>
    <t>Oviedo, Cindy</t>
  </si>
  <si>
    <t>1MET_J1_001324</t>
  </si>
  <si>
    <t>Duenas, Gregory J</t>
  </si>
  <si>
    <t>7HRA_J1_011571</t>
  </si>
  <si>
    <t>Adjadj, Nada A</t>
  </si>
  <si>
    <t>7ADR_J1_010216</t>
  </si>
  <si>
    <t>Costa, Denise A</t>
  </si>
  <si>
    <t>2DSB_J1_001713</t>
  </si>
  <si>
    <t>Feria, Adam G</t>
  </si>
  <si>
    <t>3STA_J1_003480</t>
  </si>
  <si>
    <t>Branson, Kevin J</t>
  </si>
  <si>
    <t>2WEB_J1_010245</t>
  </si>
  <si>
    <t>Software Technician</t>
  </si>
  <si>
    <t>Lee, Jessica A</t>
  </si>
  <si>
    <t>7INS_J1_002080</t>
  </si>
  <si>
    <t>Novak, Anthony K</t>
  </si>
  <si>
    <t>3STA_J1_001638</t>
  </si>
  <si>
    <t>Radley, Michelle I</t>
  </si>
  <si>
    <t>7INS_J1_011629</t>
  </si>
  <si>
    <t>Givon, Roy</t>
  </si>
  <si>
    <t>7FIS_J1_000590</t>
  </si>
  <si>
    <t>Palestini, Caterina</t>
  </si>
  <si>
    <t>2DLR_J1_002178</t>
  </si>
  <si>
    <t>Abu-Gharbieh, Fatima</t>
  </si>
  <si>
    <t>7ADR_J1_011501</t>
  </si>
  <si>
    <t>Payne, Desiree L</t>
  </si>
  <si>
    <t>7ISE_J1_000564</t>
  </si>
  <si>
    <t>Houillion, Helen M</t>
  </si>
  <si>
    <t>7ADR_J1_011705</t>
  </si>
  <si>
    <t>Naungayan, Lisa P</t>
  </si>
  <si>
    <t>2EOP_J1_000725</t>
  </si>
  <si>
    <t>Szitta, Shui C</t>
  </si>
  <si>
    <t>2EOP_J1_010205</t>
  </si>
  <si>
    <t>Shooshtary, Sam</t>
  </si>
  <si>
    <t>3EOP_J1_002698</t>
  </si>
  <si>
    <t>Sacro, Val H</t>
  </si>
  <si>
    <t>3LIT_J1_002318</t>
  </si>
  <si>
    <t>Hill, Josolyn K</t>
  </si>
  <si>
    <t>1LRC_J1_000848</t>
  </si>
  <si>
    <t>21 Count</t>
  </si>
  <si>
    <t>Krumholz, Taj J</t>
  </si>
  <si>
    <t>2ADS_J1_011709</t>
  </si>
  <si>
    <t>Administrative Technician</t>
  </si>
  <si>
    <t>Willis, Latisha M</t>
  </si>
  <si>
    <t>3BUO_J1_011510</t>
  </si>
  <si>
    <t>Colvin-Smith, Tiffany L</t>
  </si>
  <si>
    <t>1VPA_J1_008379</t>
  </si>
  <si>
    <t>Administrative Secretary</t>
  </si>
  <si>
    <t>Thibeault, Cecilia A</t>
  </si>
  <si>
    <t>1VPA_J1_008733</t>
  </si>
  <si>
    <t>Nunes, Eric J</t>
  </si>
  <si>
    <t>7INS_J1_010674</t>
  </si>
  <si>
    <t>Multi-Media Technician</t>
  </si>
  <si>
    <t>Garcia, Giovanni F</t>
  </si>
  <si>
    <t>7ARS_J1_007657</t>
  </si>
  <si>
    <t>Autolino, Aimee M</t>
  </si>
  <si>
    <t>7FAS_J1_011537</t>
  </si>
  <si>
    <t>Bautista, Aracely O</t>
  </si>
  <si>
    <t>2EMP_J1_000326</t>
  </si>
  <si>
    <t>Mouer, Kamini B</t>
  </si>
  <si>
    <t>1VPI_J1_011623</t>
  </si>
  <si>
    <t>Zagyanskiy, Lyudmila</t>
  </si>
  <si>
    <t>2VPI_J1_008381</t>
  </si>
  <si>
    <t>Naungayan, Ruben R</t>
  </si>
  <si>
    <t>7PAY_J1_000250</t>
  </si>
  <si>
    <t>Todd, Katinea A</t>
  </si>
  <si>
    <t>3VPI_J1_008079</t>
  </si>
  <si>
    <t>Falo, Luisa</t>
  </si>
  <si>
    <t>2EMP_J1_000082</t>
  </si>
  <si>
    <t>Palmiter, Crisanta R</t>
  </si>
  <si>
    <t>2EMP_J1_001855</t>
  </si>
  <si>
    <t>Sturkey, Brenda E</t>
  </si>
  <si>
    <t>4HDQ_J1_008380</t>
  </si>
  <si>
    <t>Pollack, Edith R</t>
  </si>
  <si>
    <t>3VPS_J1_001160</t>
  </si>
  <si>
    <t>Van Saanen, Desiree D</t>
  </si>
  <si>
    <t>1VPS_J1_000602</t>
  </si>
  <si>
    <t>Solorzano, Tina</t>
  </si>
  <si>
    <t>7HRA_J1_010366</t>
  </si>
  <si>
    <t>Rodgers, Stacy L</t>
  </si>
  <si>
    <t>3PUS_J1_006212</t>
  </si>
  <si>
    <t>Sherman, Lillie M</t>
  </si>
  <si>
    <t>2EMP_J1_009981</t>
  </si>
  <si>
    <t>Ebner, Leslie P</t>
  </si>
  <si>
    <t>1KSD_J1_009888</t>
  </si>
  <si>
    <t>Lard, Carmeter L</t>
  </si>
  <si>
    <t>1VPA_J1_002912</t>
  </si>
  <si>
    <t>Svedberg, Arlis I</t>
  </si>
  <si>
    <t>2VPI_J1_010183</t>
  </si>
  <si>
    <t>Le Duc, Mary B</t>
  </si>
  <si>
    <t>4HDQ_J1_000224</t>
  </si>
  <si>
    <t>Curry, Dennis</t>
  </si>
  <si>
    <t>7DSP_J1_011518</t>
  </si>
  <si>
    <t>Larson, Trina L</t>
  </si>
  <si>
    <t>2VPS_J1_009110</t>
  </si>
  <si>
    <t>Inthisane, Angela V</t>
  </si>
  <si>
    <t>1VPI_J1_010390</t>
  </si>
  <si>
    <t>Bakit, Libbier V</t>
  </si>
  <si>
    <t>4HDQ_J1_006851</t>
  </si>
  <si>
    <t>Spencer, Carol A</t>
  </si>
  <si>
    <t>7FIS_J1_008389</t>
  </si>
  <si>
    <t>Hernandez, Julian</t>
  </si>
  <si>
    <t>3BUO_J1_006808</t>
  </si>
  <si>
    <t>Hubbard, Terrie L</t>
  </si>
  <si>
    <t>3PUS_J1_002229</t>
  </si>
  <si>
    <t>Huang, Li-Wen</t>
  </si>
  <si>
    <t>7FIM_J1_008390</t>
  </si>
  <si>
    <t>Adminstrative Secretary</t>
  </si>
  <si>
    <t>Elmone, Shaunna J</t>
  </si>
  <si>
    <t>3VPI_J1_000034</t>
  </si>
  <si>
    <t>Ortiz, Theresa A</t>
  </si>
  <si>
    <t>4HDQ_J1_006989</t>
  </si>
  <si>
    <t>Gonzales, Lydia D</t>
  </si>
  <si>
    <t>1VPI_J1_008378</t>
  </si>
  <si>
    <t>22 Count</t>
  </si>
  <si>
    <t>Marquez-Sanchez, Annette M</t>
  </si>
  <si>
    <t>7EMP_J1_011702</t>
  </si>
  <si>
    <t>Human Resources Technician</t>
  </si>
  <si>
    <t>Reichard, Betty Anne</t>
  </si>
  <si>
    <t>3BIO_J1_007009</t>
  </si>
  <si>
    <t>Guzman, Florisel</t>
  </si>
  <si>
    <t>2FIA_J1_002686</t>
  </si>
  <si>
    <t>Student Assistance Technician Financial Aid</t>
  </si>
  <si>
    <t>Gambill, Randall R</t>
  </si>
  <si>
    <t>2FIA_J1_002752</t>
  </si>
  <si>
    <t>Contreras, Cynthia A</t>
  </si>
  <si>
    <t>2FIA_J1_003468</t>
  </si>
  <si>
    <t>Student Assistance Technician / Financial Aid</t>
  </si>
  <si>
    <t>Edwards, Lauren B</t>
  </si>
  <si>
    <t>2CHE_J1_010315</t>
  </si>
  <si>
    <t>Instructional Lab Technician / Chemistry</t>
  </si>
  <si>
    <t>Black, David S</t>
  </si>
  <si>
    <t>2CHE_J1_002038</t>
  </si>
  <si>
    <t>Erickson, Elaine M</t>
  </si>
  <si>
    <t>1VET_J1_011723</t>
  </si>
  <si>
    <t>Student Services Technician</t>
  </si>
  <si>
    <t>Williams, Terhea N</t>
  </si>
  <si>
    <t>3BIO_J1_010338</t>
  </si>
  <si>
    <t>Woods, Karen M</t>
  </si>
  <si>
    <t>7RIM_J1_011695</t>
  </si>
  <si>
    <t>Program Support Technician</t>
  </si>
  <si>
    <t>Bayisa, Megersa</t>
  </si>
  <si>
    <t>1ILC_J1_002018</t>
  </si>
  <si>
    <t>Instructional Lab Technician / Learning Resources</t>
  </si>
  <si>
    <t>Bhatia, Neil</t>
  </si>
  <si>
    <t>2WEB_J1_011717</t>
  </si>
  <si>
    <t>Instructional Lab Technician / Media Production</t>
  </si>
  <si>
    <t>Pacheco, Bill H</t>
  </si>
  <si>
    <t>3AVM_J1_007004</t>
  </si>
  <si>
    <t>Tubon, George C</t>
  </si>
  <si>
    <t>1PHO_J1_007242</t>
  </si>
  <si>
    <t>Instructional Lab Technician / Photography</t>
  </si>
  <si>
    <t>Manalastas, Emilia P</t>
  </si>
  <si>
    <t>3BIO_J1_011208</t>
  </si>
  <si>
    <t>Said, Somia</t>
  </si>
  <si>
    <t>2BIO_J1_010317</t>
  </si>
  <si>
    <t>Kennemer, Susana</t>
  </si>
  <si>
    <t>1FIA_J1_009087</t>
  </si>
  <si>
    <t>Perry, Joshua M</t>
  </si>
  <si>
    <t>1MAC_J1_010292</t>
  </si>
  <si>
    <t>Instructional Lab Technician / Machine Shop</t>
  </si>
  <si>
    <t>Simmons, Jennifer S</t>
  </si>
  <si>
    <t>7RBK_J1_011714</t>
  </si>
  <si>
    <t>Textbook Buyer</t>
  </si>
  <si>
    <t>Nguyen, Tien</t>
  </si>
  <si>
    <t>3CHE_J1_011507</t>
  </si>
  <si>
    <t>Susoeff, Natosha F</t>
  </si>
  <si>
    <t>2FIA_J1_009869</t>
  </si>
  <si>
    <t>McDonald, Kenneth N</t>
  </si>
  <si>
    <t>4CTW_J1_007191</t>
  </si>
  <si>
    <t>Instructional Lab Technician / Trades</t>
  </si>
  <si>
    <t>Johnson, Nedra D</t>
  </si>
  <si>
    <t>7RIM_J1_011651</t>
  </si>
  <si>
    <t>McLaren, Michael R</t>
  </si>
  <si>
    <t>2LIB_J1_002788</t>
  </si>
  <si>
    <t>Stout, Mark W</t>
  </si>
  <si>
    <t>3AMA_J1_011508</t>
  </si>
  <si>
    <t>Instructional Lab Technician / Aviation</t>
  </si>
  <si>
    <t>Novosad, Carol L</t>
  </si>
  <si>
    <t>2AHT_J1_003739</t>
  </si>
  <si>
    <t>Instructional Lab Technician / Animal Health</t>
  </si>
  <si>
    <t>Sandoval, Eric A</t>
  </si>
  <si>
    <t>1AVM_J1_001380</t>
  </si>
  <si>
    <t>Cabrera, Reylyn B</t>
  </si>
  <si>
    <t>3PLA_J1_010337</t>
  </si>
  <si>
    <t>Fedalizo, Gail M</t>
  </si>
  <si>
    <t>2VER_J1_011712</t>
  </si>
  <si>
    <t>Young, Sean P</t>
  </si>
  <si>
    <t>3AUT_J1_011254</t>
  </si>
  <si>
    <t>Instructional Lab Technician / Auto Mechanics</t>
  </si>
  <si>
    <t>Steininger-Paxton, Laura J</t>
  </si>
  <si>
    <t>1BIO_J1_000064</t>
  </si>
  <si>
    <t>Wales, Carlos R</t>
  </si>
  <si>
    <t>2AUV_J1_000926</t>
  </si>
  <si>
    <t>Valdez, Brenda G</t>
  </si>
  <si>
    <t>7EMP_J1_006905</t>
  </si>
  <si>
    <t>Castillejos, Yolanda G</t>
  </si>
  <si>
    <t>3AVM_J1_000918</t>
  </si>
  <si>
    <t>Medina, Bibiana</t>
  </si>
  <si>
    <t>7CBK_J1_011713</t>
  </si>
  <si>
    <t>Armstrong, Ofelia</t>
  </si>
  <si>
    <t>1FIA_J1_011210</t>
  </si>
  <si>
    <t>Monaco, Christina M</t>
  </si>
  <si>
    <t>7EVA_J1_000774</t>
  </si>
  <si>
    <t>Evaluator</t>
  </si>
  <si>
    <t>Boyd, Reginald M</t>
  </si>
  <si>
    <t>7EVA_J1_010398</t>
  </si>
  <si>
    <t>Sullivan, Catherine M</t>
  </si>
  <si>
    <t>2ADM_J1_001836</t>
  </si>
  <si>
    <t>Navarro, Cecilia C</t>
  </si>
  <si>
    <t>1FIA_J1_011211</t>
  </si>
  <si>
    <t>Grela, Pattie</t>
  </si>
  <si>
    <t>7HRS_J1_004007</t>
  </si>
  <si>
    <t>Smith, Sharon N</t>
  </si>
  <si>
    <t>2STA_J1_011626</t>
  </si>
  <si>
    <t>Senior Accounting Technician</t>
  </si>
  <si>
    <t>Carter, Erlinda</t>
  </si>
  <si>
    <t>1FIA_J1_002672</t>
  </si>
  <si>
    <t>Mitchell, D'Andrea D</t>
  </si>
  <si>
    <t>1FIA_J1_007709</t>
  </si>
  <si>
    <t>Galusha, Terri L</t>
  </si>
  <si>
    <t>2FIA_J1_003466</t>
  </si>
  <si>
    <t>Copeland, Melissa G</t>
  </si>
  <si>
    <t>7MBK_J1_001434</t>
  </si>
  <si>
    <t>Wan, Kwai-Chee A</t>
  </si>
  <si>
    <t>3ADM_J1_001986</t>
  </si>
  <si>
    <t>Ramirez, Michelle</t>
  </si>
  <si>
    <t>7RET_J1_011655</t>
  </si>
  <si>
    <t>Hernandez, Antonio N</t>
  </si>
  <si>
    <t>4CTM_J1_008320</t>
  </si>
  <si>
    <t>Roberts-Petersen, Andrea L</t>
  </si>
  <si>
    <t>2CHD_J1_008492</t>
  </si>
  <si>
    <t>Nghiem, Cam T</t>
  </si>
  <si>
    <t>2BIO_J1_002606</t>
  </si>
  <si>
    <t>Monsen, Roseana M</t>
  </si>
  <si>
    <t>1CHD_J1_008997</t>
  </si>
  <si>
    <t>0.89 Total</t>
  </si>
  <si>
    <t>Pham, Lonnie</t>
  </si>
  <si>
    <t>3FIA_J1_009761</t>
  </si>
  <si>
    <t>Christopher, Paula L</t>
  </si>
  <si>
    <t>7EVA_J1_001864</t>
  </si>
  <si>
    <t>Mendoza, Michael D</t>
  </si>
  <si>
    <t>4CTM_J1_007186</t>
  </si>
  <si>
    <t>Clay, Melvin</t>
  </si>
  <si>
    <t>2CHE_J1_007710</t>
  </si>
  <si>
    <t>Vine, Patricia A</t>
  </si>
  <si>
    <t>2ART_J1_007711</t>
  </si>
  <si>
    <t>Instructional Lab Technician / Art Gallery</t>
  </si>
  <si>
    <t>Fay, Matthew R</t>
  </si>
  <si>
    <t>2BIO_J1_003050</t>
  </si>
  <si>
    <t>Reed, Debra E</t>
  </si>
  <si>
    <t>1BIO_J1_006097</t>
  </si>
  <si>
    <t>Kulani, Sam S</t>
  </si>
  <si>
    <t>4ECC_J1_001904</t>
  </si>
  <si>
    <t>Vu, Diep M</t>
  </si>
  <si>
    <t>3CHE_J1_010339</t>
  </si>
  <si>
    <t>Sacro, Sonia L</t>
  </si>
  <si>
    <t>7ACP_J1_002952</t>
  </si>
  <si>
    <t>Senior Acquisition Accounting Technician</t>
  </si>
  <si>
    <t>Le, Dam V</t>
  </si>
  <si>
    <t>3CHE_J1_011207</t>
  </si>
  <si>
    <t>Thao, Vang</t>
  </si>
  <si>
    <t>7EVA_J1_010934</t>
  </si>
  <si>
    <t>Novak, Michele M</t>
  </si>
  <si>
    <t>7STS_J1_011517</t>
  </si>
  <si>
    <t>Duong, Son M</t>
  </si>
  <si>
    <t>1ELT_J1_009866</t>
  </si>
  <si>
    <t>Instructional Lab Technician / Electronics</t>
  </si>
  <si>
    <t>Barongan, Virgilio P</t>
  </si>
  <si>
    <t>7PAY_J1_010269</t>
  </si>
  <si>
    <t>Senior Payroll Technician</t>
  </si>
  <si>
    <t>Volodarskaya, Nataliya</t>
  </si>
  <si>
    <t>2BIO_J1_010316</t>
  </si>
  <si>
    <t>Rico, Maria L</t>
  </si>
  <si>
    <t>3FIA_J1_008646</t>
  </si>
  <si>
    <t>Boggs, Mary C</t>
  </si>
  <si>
    <t>7RET_J1_006906</t>
  </si>
  <si>
    <t>Vo, Lynna H</t>
  </si>
  <si>
    <t>3FIA_J1_011213</t>
  </si>
  <si>
    <t>Volin, Steven D</t>
  </si>
  <si>
    <t>3PHS_J1_010433</t>
  </si>
  <si>
    <t>Instructional Lab Technician / Physical Science</t>
  </si>
  <si>
    <t>Ryan, Sean P</t>
  </si>
  <si>
    <t>1AVM_J1_001938</t>
  </si>
  <si>
    <t>Jaworski, James C</t>
  </si>
  <si>
    <t>2LIB_J1_000842</t>
  </si>
  <si>
    <t>Sebring, Edward J</t>
  </si>
  <si>
    <t>1PHY_J1_002534</t>
  </si>
  <si>
    <t>Bacon, Shannon D</t>
  </si>
  <si>
    <t>2BIO_J1_008982</t>
  </si>
  <si>
    <t>McLemore, Pamela A</t>
  </si>
  <si>
    <t>1FIA_J1_002500</t>
  </si>
  <si>
    <t>Lewis, Michael D</t>
  </si>
  <si>
    <t>2PHY_J1_006417</t>
  </si>
  <si>
    <t>Instructional Lab Technician / Physics &amp; Astronomy</t>
  </si>
  <si>
    <t>Fernandez, Patricia</t>
  </si>
  <si>
    <t>4HDQ_J1_009940</t>
  </si>
  <si>
    <t>Kuebitz, Hermann F</t>
  </si>
  <si>
    <t>2BIO_J1_001566</t>
  </si>
  <si>
    <t>Gast, Michael P</t>
  </si>
  <si>
    <t>2CIL_J1_001872</t>
  </si>
  <si>
    <t>Murillo, Angel P</t>
  </si>
  <si>
    <t>4CTT_J1_011230</t>
  </si>
  <si>
    <t>Newell, Susan E</t>
  </si>
  <si>
    <t>7EVA_J1_001812</t>
  </si>
  <si>
    <t>Balintec, Reginald</t>
  </si>
  <si>
    <t>1STA_J1_002048</t>
  </si>
  <si>
    <t>Barlolong, Christine E</t>
  </si>
  <si>
    <t>3VET_J1_011719</t>
  </si>
  <si>
    <t>Nguyen, Thu A</t>
  </si>
  <si>
    <t>7EVA_J1_000940</t>
  </si>
  <si>
    <t>Yousif, Nazhat T</t>
  </si>
  <si>
    <t>7STS_J1_011653</t>
  </si>
  <si>
    <t>Student Systems Support Technician</t>
  </si>
  <si>
    <t>24 Count</t>
  </si>
  <si>
    <t>Rosas, Kelly S</t>
  </si>
  <si>
    <t>7PUR_J1_011534</t>
  </si>
  <si>
    <t>Assistant Buyer</t>
  </si>
  <si>
    <t>25 Count</t>
  </si>
  <si>
    <t>Matuszynski, Tiffany A</t>
  </si>
  <si>
    <t>7POC_J1_002140</t>
  </si>
  <si>
    <t>Police Communications Dispatcher</t>
  </si>
  <si>
    <t>Barahura, Megan E</t>
  </si>
  <si>
    <t>7POC_J1_006456</t>
  </si>
  <si>
    <t>Waterman, Amanda R</t>
  </si>
  <si>
    <t>7POC_J1_009413</t>
  </si>
  <si>
    <t>Byrd, Joyl J</t>
  </si>
  <si>
    <t>7POC_J1_006486</t>
  </si>
  <si>
    <t>Straub, Henry P</t>
  </si>
  <si>
    <t>7POC_J1_009403</t>
  </si>
  <si>
    <t>Rovatsos, Michael P</t>
  </si>
  <si>
    <t>1KSD_J1_011465</t>
  </si>
  <si>
    <t>Lead Broadcast Operations Specialist</t>
  </si>
  <si>
    <t>Chatfield, Craig H</t>
  </si>
  <si>
    <t>1KSD_J1_000388</t>
  </si>
  <si>
    <t>Broadcast Engineer</t>
  </si>
  <si>
    <t>Kocherhans, Joseph K</t>
  </si>
  <si>
    <t>1KSD_J1_000806</t>
  </si>
  <si>
    <t>Sepulveda, Yvonne M</t>
  </si>
  <si>
    <t>7POC_J1_006487</t>
  </si>
  <si>
    <t>Russell, Claudia G</t>
  </si>
  <si>
    <t>1KSD_J1_001730</t>
  </si>
  <si>
    <t>26 Count</t>
  </si>
  <si>
    <t>Vanvoorhies, Brent</t>
  </si>
  <si>
    <t>4BTC_J1_001866</t>
  </si>
  <si>
    <t>Instructional Lab Technician / Computer Science</t>
  </si>
  <si>
    <t>Dold, Lisa M</t>
  </si>
  <si>
    <t>7BUS_J1_008382</t>
  </si>
  <si>
    <t>District Office Accounitng Specialist</t>
  </si>
  <si>
    <t>Chea, Melissa S</t>
  </si>
  <si>
    <t>1ACT_J1_007707</t>
  </si>
  <si>
    <t>Stewart Jr, Samuel L</t>
  </si>
  <si>
    <t>1ACT_J1_002172</t>
  </si>
  <si>
    <t>Mireles, Maria S</t>
  </si>
  <si>
    <t>7GEA_J1_008376</t>
  </si>
  <si>
    <t>Stamos, William N</t>
  </si>
  <si>
    <t>3ITI_J1_007091</t>
  </si>
  <si>
    <t>McGowan, Shondell P</t>
  </si>
  <si>
    <t>7INF_J1_011850</t>
  </si>
  <si>
    <t>Telephone Specialist</t>
  </si>
  <si>
    <t>Sataua, Maria M</t>
  </si>
  <si>
    <t>1ACT_J1_003413</t>
  </si>
  <si>
    <t>Romeo, Angela C</t>
  </si>
  <si>
    <t>2CIL_J1_002968</t>
  </si>
  <si>
    <t>To, Bao Q</t>
  </si>
  <si>
    <t>2CIL_J1_008475</t>
  </si>
  <si>
    <t>Palomares, Paul K</t>
  </si>
  <si>
    <t>2CIL_J1_006418</t>
  </si>
  <si>
    <t>Ruvalcaba, Jose A</t>
  </si>
  <si>
    <t>1ACT_J1_002496</t>
  </si>
  <si>
    <t>27 Count</t>
  </si>
  <si>
    <t>Sotomayor, Maria P</t>
  </si>
  <si>
    <t>7INR_J1_011416</t>
  </si>
  <si>
    <t>Research Associate</t>
  </si>
  <si>
    <t>Garber, Jesse A</t>
  </si>
  <si>
    <t>7INR_J1_011417</t>
  </si>
  <si>
    <t>28 Count</t>
  </si>
  <si>
    <t>Smith, William T</t>
  </si>
  <si>
    <t>3WSS_J1_011582</t>
  </si>
  <si>
    <t>Web Designer</t>
  </si>
  <si>
    <t>0.7 Total</t>
  </si>
  <si>
    <t>McGirr, Richie J</t>
  </si>
  <si>
    <t>4HDQ_J1_011540</t>
  </si>
  <si>
    <t>Napoles, Alex</t>
  </si>
  <si>
    <t>7INF_J1_011857</t>
  </si>
  <si>
    <t>District Network Specialist</t>
  </si>
  <si>
    <t>Kalchik, John J</t>
  </si>
  <si>
    <t>7INF_J1_011856</t>
  </si>
  <si>
    <t>McElree, William J</t>
  </si>
  <si>
    <t>7INF_J1_011853</t>
  </si>
  <si>
    <t>Hurst, Robert E</t>
  </si>
  <si>
    <t>7INF_J1_011855</t>
  </si>
  <si>
    <t>Lo, Tony</t>
  </si>
  <si>
    <t>7INF_J1_011699</t>
  </si>
  <si>
    <t>Herron, Sheila J</t>
  </si>
  <si>
    <t>7POC_J1_006485</t>
  </si>
  <si>
    <t>Police Communications Lead Dispatcher</t>
  </si>
  <si>
    <t>Pishyar, Farzad</t>
  </si>
  <si>
    <t>7INF_J1_011854</t>
  </si>
  <si>
    <t>Cruger, Douglas S</t>
  </si>
  <si>
    <t>7INF_J1_011852</t>
  </si>
  <si>
    <t>Horvath, Christine M</t>
  </si>
  <si>
    <t>2DLR_J1_008476</t>
  </si>
  <si>
    <t>Network Specialist</t>
  </si>
  <si>
    <t>Nakada, Tamotsu</t>
  </si>
  <si>
    <t>1ACT_J1_007244</t>
  </si>
  <si>
    <t>Aquino, Dionisio V</t>
  </si>
  <si>
    <t>2DLR_J1_003568</t>
  </si>
  <si>
    <t>Hamidy, Hamidullah</t>
  </si>
  <si>
    <t>2CIL_J1_007065</t>
  </si>
  <si>
    <t>Thibeault, Richard J</t>
  </si>
  <si>
    <t>1ACT_J1_007088</t>
  </si>
  <si>
    <t>Williams, Phillip T</t>
  </si>
  <si>
    <t>3ITI_J1_009249</t>
  </si>
  <si>
    <t>30 Count</t>
  </si>
  <si>
    <t>Ambrosia, Jon E</t>
  </si>
  <si>
    <t>7INF_J1_011859</t>
  </si>
  <si>
    <t>Enterprise Network Specialist</t>
  </si>
  <si>
    <t>Janger, Justin D</t>
  </si>
  <si>
    <t>7INF_J1_011860</t>
  </si>
  <si>
    <t>Gardner, Tavis E</t>
  </si>
  <si>
    <t>7INF_J1_011869</t>
  </si>
  <si>
    <t>Plagens, Patrick M</t>
  </si>
  <si>
    <t>7INF_J1_011861</t>
  </si>
  <si>
    <t>Strongosky, John M</t>
  </si>
  <si>
    <t>7INF_J1_011863</t>
  </si>
  <si>
    <t>Sage, Jordan M</t>
  </si>
  <si>
    <t>7INF_J1_011862</t>
  </si>
  <si>
    <t>Hecksel, Janice D</t>
  </si>
  <si>
    <t>7INF_J1_011865</t>
  </si>
  <si>
    <t>Bertram, Donald P</t>
  </si>
  <si>
    <t>7INF_J1_011868</t>
  </si>
  <si>
    <t>Phalan, James H</t>
  </si>
  <si>
    <t>7INF_J1_011867</t>
  </si>
  <si>
    <t>Wildberger, George M</t>
  </si>
  <si>
    <t>7INF_J1_011864</t>
  </si>
  <si>
    <t>32 Count</t>
  </si>
  <si>
    <t>Palacios, Kathryn O</t>
  </si>
  <si>
    <t>7INS_J1_010822</t>
  </si>
  <si>
    <t>Instructional Design Coordinator</t>
  </si>
  <si>
    <t>33 Count</t>
  </si>
  <si>
    <t>Joynson, David E</t>
  </si>
  <si>
    <t>7INF_J1_011832</t>
  </si>
  <si>
    <t>Web Designer / Programmer</t>
  </si>
  <si>
    <t>34 Count</t>
  </si>
  <si>
    <t>Total Employees that would receive an increase</t>
  </si>
  <si>
    <t>Employees in the unit currently</t>
  </si>
  <si>
    <t xml:space="preserve"> </t>
  </si>
  <si>
    <t>Flat 2.59861% entire unit</t>
  </si>
  <si>
    <t>With Mandated</t>
  </si>
  <si>
    <t>Current Annual Salary I to J</t>
  </si>
  <si>
    <t>FLAT 1.8% for I to J</t>
  </si>
  <si>
    <t>Flat 1.8 entire unit</t>
  </si>
  <si>
    <t>Current Annual Salary with Increase Flat only 1.8% across I to J steps</t>
  </si>
  <si>
    <t>FLAT 1.8% with Mandated</t>
  </si>
  <si>
    <t>Increase Step</t>
  </si>
  <si>
    <t xml:space="preserve"> 2% to 3.80%
Proposed J</t>
  </si>
  <si>
    <t>Grand Total to Increase % from Step I to Step J from 2% to 3.8%</t>
  </si>
  <si>
    <t>A (c )</t>
  </si>
  <si>
    <t>B (d)</t>
  </si>
  <si>
    <t>D (f)</t>
  </si>
  <si>
    <t>E (g)</t>
  </si>
  <si>
    <t>F (h)</t>
  </si>
  <si>
    <t>C (e )</t>
  </si>
  <si>
    <t>G (i)</t>
  </si>
  <si>
    <t>I (k)</t>
  </si>
  <si>
    <t>J (l)</t>
  </si>
  <si>
    <t>K (m)</t>
  </si>
  <si>
    <t>L (n)</t>
  </si>
  <si>
    <t>H (j)*</t>
  </si>
  <si>
    <t>( ) = indicates the 2014 Step which was changed</t>
  </si>
  <si>
    <t xml:space="preserve">  * = increase to step from 2% to 3.80%</t>
  </si>
  <si>
    <t>OT -January 1, 2015</t>
  </si>
  <si>
    <t xml:space="preserve">OT with A and B </t>
  </si>
  <si>
    <t>Range</t>
  </si>
  <si>
    <t>New Annualized AFT-OT Salary Schedule - 11 Month</t>
  </si>
  <si>
    <t>New Annualized AFT-OT Salary Schedule - 10 Month</t>
  </si>
  <si>
    <t>A</t>
  </si>
  <si>
    <t>B</t>
  </si>
  <si>
    <t>G*</t>
  </si>
  <si>
    <t>Proposed CLASSIFIED Salary Schedule - 2016 (Added Range 35 for M&amp;O Grade U)</t>
  </si>
  <si>
    <t>Effective 1/1/16 Increase entire Salary Schedule by 5.722%</t>
  </si>
  <si>
    <t>Effective 1/1/16 Steps I through J increase value to 3.5% between steps</t>
  </si>
  <si>
    <t>Effective 1/1/17 0.69% Across the Board Increase</t>
  </si>
  <si>
    <t>AFT Classified Staff Salary Schedule</t>
  </si>
  <si>
    <t>Effective January 1, 2016</t>
  </si>
  <si>
    <t>OLD SCHEDULE</t>
  </si>
  <si>
    <t>Effective January 1, 2017</t>
  </si>
  <si>
    <t>New with Formulas</t>
  </si>
  <si>
    <t>Effective 1/1/18 1.57% Across the Board Increase</t>
  </si>
  <si>
    <t>Effective January 1, 2018</t>
  </si>
  <si>
    <t>AFT Classified Professionals Salary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</si>
</sst>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0.000"/>
    <numFmt numFmtId="169" formatCode="0.0%"/>
    <numFmt numFmtId="170" formatCode="0.00000%"/>
    <numFmt numFmtId="171" formatCode="0.000000"/>
    <numFmt numFmtId="172" formatCode="General_)"/>
  </numFmts>
  <fonts count="5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9"/>
      <color theme="1"/>
      <name val="Calibri"/>
      <family val="2"/>
      <scheme val="minor"/>
    </font>
    <font>
      <sz val="8"/>
      <name val="MS Sans Serif"/>
    </font>
    <font>
      <u/>
      <sz val="10"/>
      <color theme="10"/>
      <name val="MS Sans Serif"/>
    </font>
    <font>
      <u/>
      <sz val="10"/>
      <color theme="11"/>
      <name val="MS Sans Serif"/>
    </font>
    <font>
      <i/>
      <sz val="12"/>
      <color theme="1"/>
      <name val="Calibri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8"/>
      <name val="MS Sans Serif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1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7" applyNumberFormat="0" applyAlignment="0" applyProtection="0"/>
    <xf numFmtId="0" fontId="29" fillId="8" borderId="8" applyNumberFormat="0" applyAlignment="0" applyProtection="0"/>
    <xf numFmtId="0" fontId="30" fillId="8" borderId="7" applyNumberFormat="0" applyAlignment="0" applyProtection="0"/>
    <xf numFmtId="0" fontId="31" fillId="0" borderId="9" applyNumberFormat="0" applyFill="0" applyAlignment="0" applyProtection="0"/>
    <xf numFmtId="0" fontId="32" fillId="9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5" fillId="34" borderId="0" applyNumberFormat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10" borderId="11" applyNumberFormat="0" applyFont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10" borderId="11" applyNumberFormat="0" applyFont="0" applyAlignment="0" applyProtection="0"/>
    <xf numFmtId="0" fontId="7" fillId="0" borderId="0"/>
    <xf numFmtId="165" fontId="38" fillId="0" borderId="0" applyFont="0" applyFill="0" applyBorder="0" applyAlignment="0" applyProtection="0"/>
    <xf numFmtId="0" fontId="2" fillId="0" borderId="0"/>
    <xf numFmtId="0" fontId="2" fillId="10" borderId="1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" fillId="0" borderId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1" fillId="0" borderId="0"/>
    <xf numFmtId="165" fontId="2" fillId="0" borderId="0" applyFont="0" applyFill="0" applyBorder="0" applyAlignment="0" applyProtection="0"/>
    <xf numFmtId="172" fontId="42" fillId="0" borderId="0" applyFill="0" applyBorder="0" applyProtection="0"/>
    <xf numFmtId="165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172" fontId="42" fillId="0" borderId="0" applyFill="0" applyBorder="0" applyProtection="0"/>
    <xf numFmtId="165" fontId="41" fillId="0" borderId="0" applyFont="0" applyFill="0" applyBorder="0" applyAlignment="0" applyProtection="0"/>
    <xf numFmtId="172" fontId="42" fillId="0" borderId="0" applyFill="0" applyBorder="0" applyProtection="0"/>
    <xf numFmtId="0" fontId="1" fillId="0" borderId="0"/>
    <xf numFmtId="9" fontId="1" fillId="0" borderId="0" applyFont="0" applyFill="0" applyBorder="0" applyAlignment="0" applyProtection="0"/>
    <xf numFmtId="172" fontId="42" fillId="0" borderId="0" applyFill="0" applyBorder="0" applyProtection="0"/>
    <xf numFmtId="165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165" fontId="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172" fontId="42" fillId="0" borderId="0" applyFill="0" applyBorder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77">
    <xf numFmtId="0" fontId="0" fillId="0" borderId="0" xfId="0"/>
    <xf numFmtId="0" fontId="11" fillId="0" borderId="0" xfId="8"/>
    <xf numFmtId="0" fontId="11" fillId="0" borderId="3" xfId="8" applyBorder="1"/>
    <xf numFmtId="0" fontId="16" fillId="0" borderId="3" xfId="8" applyFont="1" applyBorder="1" applyAlignment="1">
      <alignment horizontal="center"/>
    </xf>
    <xf numFmtId="0" fontId="16" fillId="0" borderId="2" xfId="8" applyFont="1" applyBorder="1" applyAlignment="1">
      <alignment horizontal="center"/>
    </xf>
    <xf numFmtId="164" fontId="11" fillId="0" borderId="0" xfId="8" applyNumberFormat="1"/>
    <xf numFmtId="0" fontId="18" fillId="0" borderId="1" xfId="8" applyFont="1" applyBorder="1" applyAlignment="1">
      <alignment horizontal="center"/>
    </xf>
    <xf numFmtId="164" fontId="17" fillId="0" borderId="1" xfId="8" applyNumberFormat="1" applyFont="1" applyFill="1" applyBorder="1" applyAlignment="1">
      <alignment horizontal="center"/>
    </xf>
    <xf numFmtId="2" fontId="11" fillId="0" borderId="0" xfId="8" applyNumberFormat="1"/>
    <xf numFmtId="2" fontId="16" fillId="0" borderId="3" xfId="8" applyNumberFormat="1" applyFont="1" applyBorder="1" applyAlignment="1">
      <alignment horizontal="center"/>
    </xf>
    <xf numFmtId="2" fontId="11" fillId="2" borderId="0" xfId="8" applyNumberFormat="1" applyFill="1"/>
    <xf numFmtId="167" fontId="11" fillId="3" borderId="0" xfId="8" applyNumberFormat="1" applyFill="1"/>
    <xf numFmtId="167" fontId="11" fillId="0" borderId="0" xfId="8" applyNumberFormat="1"/>
    <xf numFmtId="167" fontId="11" fillId="0" borderId="0" xfId="8" applyNumberFormat="1" applyFill="1"/>
    <xf numFmtId="167" fontId="16" fillId="3" borderId="3" xfId="8" applyNumberFormat="1" applyFont="1" applyFill="1" applyBorder="1" applyAlignment="1">
      <alignment horizontal="center" wrapText="1"/>
    </xf>
    <xf numFmtId="2" fontId="16" fillId="3" borderId="3" xfId="8" applyNumberFormat="1" applyFont="1" applyFill="1" applyBorder="1" applyAlignment="1">
      <alignment horizontal="center" wrapText="1"/>
    </xf>
    <xf numFmtId="2" fontId="11" fillId="3" borderId="0" xfId="8" applyNumberFormat="1" applyFill="1"/>
    <xf numFmtId="2" fontId="11" fillId="0" borderId="0" xfId="8" applyNumberFormat="1" applyFill="1"/>
    <xf numFmtId="2" fontId="10" fillId="3" borderId="0" xfId="8" applyNumberFormat="1" applyFont="1" applyFill="1"/>
    <xf numFmtId="167" fontId="16" fillId="0" borderId="0" xfId="8" applyNumberFormat="1" applyFont="1" applyFill="1"/>
    <xf numFmtId="167" fontId="16" fillId="0" borderId="0" xfId="8" applyNumberFormat="1" applyFont="1"/>
    <xf numFmtId="168" fontId="16" fillId="3" borderId="3" xfId="8" applyNumberFormat="1" applyFont="1" applyFill="1" applyBorder="1" applyAlignment="1">
      <alignment horizontal="center" wrapText="1"/>
    </xf>
    <xf numFmtId="168" fontId="11" fillId="3" borderId="0" xfId="8" applyNumberFormat="1" applyFill="1"/>
    <xf numFmtId="168" fontId="11" fillId="0" borderId="0" xfId="8" applyNumberFormat="1"/>
    <xf numFmtId="168" fontId="10" fillId="3" borderId="0" xfId="8" applyNumberFormat="1" applyFont="1" applyFill="1"/>
    <xf numFmtId="168" fontId="11" fillId="0" borderId="0" xfId="8" applyNumberFormat="1" applyFill="1"/>
    <xf numFmtId="167" fontId="0" fillId="0" borderId="0" xfId="0" applyNumberFormat="1"/>
    <xf numFmtId="0" fontId="20" fillId="0" borderId="0" xfId="0" applyFont="1"/>
    <xf numFmtId="2" fontId="10" fillId="0" borderId="0" xfId="8" applyNumberFormat="1" applyFont="1"/>
    <xf numFmtId="9" fontId="0" fillId="0" borderId="0" xfId="0" applyNumberFormat="1"/>
    <xf numFmtId="0" fontId="14" fillId="35" borderId="0" xfId="0" applyFont="1" applyFill="1"/>
    <xf numFmtId="167" fontId="14" fillId="35" borderId="0" xfId="0" applyNumberFormat="1" applyFont="1" applyFill="1"/>
    <xf numFmtId="0" fontId="13" fillId="35" borderId="0" xfId="0" applyFont="1" applyFill="1"/>
    <xf numFmtId="167" fontId="13" fillId="35" borderId="0" xfId="0" applyNumberFormat="1" applyFont="1" applyFill="1"/>
    <xf numFmtId="0" fontId="7" fillId="0" borderId="0" xfId="77"/>
    <xf numFmtId="0" fontId="7" fillId="0" borderId="0" xfId="77" applyAlignment="1">
      <alignment horizontal="center"/>
    </xf>
    <xf numFmtId="0" fontId="15" fillId="0" borderId="0" xfId="6"/>
    <xf numFmtId="14" fontId="7" fillId="0" borderId="0" xfId="77" applyNumberFormat="1"/>
    <xf numFmtId="0" fontId="16" fillId="0" borderId="0" xfId="77" applyNumberFormat="1" applyFont="1"/>
    <xf numFmtId="0" fontId="16" fillId="0" borderId="0" xfId="77" applyFont="1" applyAlignment="1">
      <alignment horizontal="center"/>
    </xf>
    <xf numFmtId="14" fontId="16" fillId="0" borderId="0" xfId="77" applyNumberFormat="1" applyFont="1"/>
    <xf numFmtId="0" fontId="7" fillId="36" borderId="0" xfId="77" applyFill="1" applyAlignment="1">
      <alignment horizontal="center"/>
    </xf>
    <xf numFmtId="14" fontId="16" fillId="36" borderId="0" xfId="77" applyNumberFormat="1" applyFont="1" applyFill="1"/>
    <xf numFmtId="0" fontId="7" fillId="36" borderId="0" xfId="77" applyFill="1"/>
    <xf numFmtId="14" fontId="7" fillId="36" borderId="0" xfId="77" applyNumberFormat="1" applyFill="1"/>
    <xf numFmtId="0" fontId="16" fillId="36" borderId="0" xfId="77" applyFont="1" applyFill="1" applyAlignment="1">
      <alignment horizontal="center"/>
    </xf>
    <xf numFmtId="0" fontId="16" fillId="0" borderId="0" xfId="77" applyFont="1"/>
    <xf numFmtId="0" fontId="16" fillId="36" borderId="0" xfId="77" applyFont="1" applyFill="1"/>
    <xf numFmtId="0" fontId="7" fillId="37" borderId="0" xfId="77" applyFill="1"/>
    <xf numFmtId="0" fontId="7" fillId="37" borderId="0" xfId="77" applyFill="1" applyAlignment="1">
      <alignment horizontal="center"/>
    </xf>
    <xf numFmtId="14" fontId="16" fillId="37" borderId="0" xfId="77" applyNumberFormat="1" applyFont="1" applyFill="1"/>
    <xf numFmtId="0" fontId="16" fillId="37" borderId="0" xfId="77" applyFont="1" applyFill="1" applyAlignment="1">
      <alignment horizontal="center"/>
    </xf>
    <xf numFmtId="14" fontId="7" fillId="37" borderId="0" xfId="77" applyNumberFormat="1" applyFill="1"/>
    <xf numFmtId="0" fontId="16" fillId="37" borderId="0" xfId="77" applyFont="1" applyFill="1"/>
    <xf numFmtId="0" fontId="15" fillId="0" borderId="0" xfId="6" applyAlignment="1">
      <alignment horizontal="center"/>
    </xf>
    <xf numFmtId="0" fontId="7" fillId="0" borderId="0" xfId="77" applyFill="1"/>
    <xf numFmtId="0" fontId="7" fillId="0" borderId="0" xfId="77" applyFill="1" applyAlignment="1">
      <alignment horizontal="center"/>
    </xf>
    <xf numFmtId="14" fontId="7" fillId="0" borderId="0" xfId="77" applyNumberFormat="1" applyFill="1"/>
    <xf numFmtId="0" fontId="16" fillId="0" borderId="0" xfId="77" applyNumberFormat="1" applyFont="1" applyFill="1"/>
    <xf numFmtId="14" fontId="16" fillId="0" borderId="0" xfId="77" applyNumberFormat="1" applyFont="1" applyFill="1"/>
    <xf numFmtId="0" fontId="16" fillId="0" borderId="0" xfId="77" applyFont="1" applyFill="1"/>
    <xf numFmtId="0" fontId="7" fillId="38" borderId="0" xfId="77" applyFill="1"/>
    <xf numFmtId="0" fontId="7" fillId="38" borderId="0" xfId="77" applyFill="1" applyAlignment="1">
      <alignment horizontal="center"/>
    </xf>
    <xf numFmtId="14" fontId="16" fillId="38" borderId="0" xfId="77" applyNumberFormat="1" applyFont="1" applyFill="1"/>
    <xf numFmtId="14" fontId="7" fillId="38" borderId="0" xfId="77" applyNumberFormat="1" applyFill="1"/>
    <xf numFmtId="0" fontId="16" fillId="38" borderId="0" xfId="77" applyFont="1" applyFill="1"/>
    <xf numFmtId="0" fontId="7" fillId="39" borderId="0" xfId="77" applyFill="1"/>
    <xf numFmtId="0" fontId="7" fillId="39" borderId="0" xfId="77" applyFill="1" applyAlignment="1">
      <alignment horizontal="center"/>
    </xf>
    <xf numFmtId="14" fontId="16" fillId="39" borderId="0" xfId="77" applyNumberFormat="1" applyFont="1" applyFill="1"/>
    <xf numFmtId="14" fontId="7" fillId="39" borderId="0" xfId="77" applyNumberFormat="1" applyFill="1"/>
    <xf numFmtId="0" fontId="16" fillId="39" borderId="0" xfId="77" applyFont="1" applyFill="1"/>
    <xf numFmtId="0" fontId="7" fillId="40" borderId="0" xfId="77" applyFill="1"/>
    <xf numFmtId="0" fontId="7" fillId="40" borderId="0" xfId="77" applyFill="1" applyAlignment="1">
      <alignment horizontal="center"/>
    </xf>
    <xf numFmtId="14" fontId="16" fillId="40" borderId="0" xfId="77" applyNumberFormat="1" applyFont="1" applyFill="1"/>
    <xf numFmtId="0" fontId="16" fillId="40" borderId="0" xfId="77" applyFont="1" applyFill="1"/>
    <xf numFmtId="14" fontId="7" fillId="40" borderId="0" xfId="77" applyNumberFormat="1" applyFill="1"/>
    <xf numFmtId="0" fontId="15" fillId="0" borderId="0" xfId="6" applyFill="1"/>
    <xf numFmtId="0" fontId="15" fillId="0" borderId="0" xfId="6" applyFill="1" applyAlignment="1">
      <alignment horizontal="center"/>
    </xf>
    <xf numFmtId="0" fontId="7" fillId="41" borderId="0" xfId="77" applyFill="1"/>
    <xf numFmtId="0" fontId="16" fillId="41" borderId="0" xfId="77" applyNumberFormat="1" applyFont="1" applyFill="1"/>
    <xf numFmtId="14" fontId="7" fillId="41" borderId="0" xfId="77" applyNumberFormat="1" applyFill="1"/>
    <xf numFmtId="14" fontId="16" fillId="41" borderId="0" xfId="77" applyNumberFormat="1" applyFont="1" applyFill="1"/>
    <xf numFmtId="0" fontId="16" fillId="41" borderId="0" xfId="77" applyFont="1" applyFill="1"/>
    <xf numFmtId="0" fontId="7" fillId="42" borderId="0" xfId="77" applyFill="1"/>
    <xf numFmtId="14" fontId="16" fillId="42" borderId="0" xfId="77" applyNumberFormat="1" applyFont="1" applyFill="1"/>
    <xf numFmtId="0" fontId="16" fillId="42" borderId="0" xfId="77" applyFont="1" applyFill="1"/>
    <xf numFmtId="14" fontId="7" fillId="42" borderId="0" xfId="77" applyNumberFormat="1" applyFill="1"/>
    <xf numFmtId="0" fontId="7" fillId="43" borderId="0" xfId="77" applyFill="1"/>
    <xf numFmtId="14" fontId="16" fillId="43" borderId="0" xfId="77" applyNumberFormat="1" applyFont="1" applyFill="1"/>
    <xf numFmtId="0" fontId="16" fillId="43" borderId="0" xfId="77" applyFont="1" applyFill="1"/>
    <xf numFmtId="14" fontId="7" fillId="43" borderId="0" xfId="77" applyNumberFormat="1" applyFill="1"/>
    <xf numFmtId="0" fontId="7" fillId="44" borderId="0" xfId="77" applyFill="1"/>
    <xf numFmtId="14" fontId="16" fillId="44" borderId="0" xfId="77" applyNumberFormat="1" applyFont="1" applyFill="1"/>
    <xf numFmtId="0" fontId="16" fillId="44" borderId="0" xfId="77" applyFont="1" applyFill="1"/>
    <xf numFmtId="14" fontId="7" fillId="44" borderId="0" xfId="77" applyNumberFormat="1" applyFill="1"/>
    <xf numFmtId="0" fontId="7" fillId="45" borderId="0" xfId="77" applyFill="1"/>
    <xf numFmtId="14" fontId="16" fillId="45" borderId="0" xfId="77" applyNumberFormat="1" applyFont="1" applyFill="1"/>
    <xf numFmtId="0" fontId="16" fillId="45" borderId="0" xfId="77" applyFont="1" applyFill="1"/>
    <xf numFmtId="14" fontId="7" fillId="45" borderId="0" xfId="77" applyNumberFormat="1" applyFill="1"/>
    <xf numFmtId="0" fontId="7" fillId="46" borderId="0" xfId="77" applyFill="1"/>
    <xf numFmtId="14" fontId="16" fillId="46" borderId="0" xfId="77" applyNumberFormat="1" applyFont="1" applyFill="1"/>
    <xf numFmtId="0" fontId="16" fillId="46" borderId="0" xfId="77" applyFont="1" applyFill="1"/>
    <xf numFmtId="14" fontId="7" fillId="46" borderId="0" xfId="77" applyNumberFormat="1" applyFill="1"/>
    <xf numFmtId="0" fontId="36" fillId="0" borderId="0" xfId="77" applyFont="1" applyFill="1"/>
    <xf numFmtId="0" fontId="37" fillId="0" borderId="0" xfId="77" applyFont="1" applyFill="1"/>
    <xf numFmtId="0" fontId="36" fillId="36" borderId="0" xfId="77" applyFont="1" applyFill="1"/>
    <xf numFmtId="0" fontId="37" fillId="36" borderId="0" xfId="77" applyFont="1" applyFill="1"/>
    <xf numFmtId="14" fontId="36" fillId="36" borderId="0" xfId="77" applyNumberFormat="1" applyFont="1" applyFill="1"/>
    <xf numFmtId="0" fontId="16" fillId="39" borderId="1" xfId="77" applyFont="1" applyFill="1" applyBorder="1"/>
    <xf numFmtId="0" fontId="36" fillId="0" borderId="0" xfId="77" applyFont="1" applyFill="1" applyAlignment="1">
      <alignment horizontal="center"/>
    </xf>
    <xf numFmtId="0" fontId="15" fillId="0" borderId="0" xfId="6" applyFill="1" applyAlignment="1">
      <alignment horizontal="right"/>
    </xf>
    <xf numFmtId="0" fontId="20" fillId="0" borderId="0" xfId="6" applyFont="1" applyFill="1" applyAlignment="1">
      <alignment horizontal="center"/>
    </xf>
    <xf numFmtId="14" fontId="36" fillId="0" borderId="0" xfId="77" applyNumberFormat="1" applyFont="1" applyFill="1"/>
    <xf numFmtId="0" fontId="20" fillId="0" borderId="0" xfId="6" applyFont="1" applyFill="1"/>
    <xf numFmtId="170" fontId="15" fillId="0" borderId="0" xfId="10" applyNumberFormat="1" applyFont="1" applyFill="1"/>
    <xf numFmtId="0" fontId="6" fillId="0" borderId="0" xfId="77" applyFont="1" applyFill="1"/>
    <xf numFmtId="167" fontId="7" fillId="0" borderId="0" xfId="77" applyNumberFormat="1" applyFill="1"/>
    <xf numFmtId="167" fontId="15" fillId="0" borderId="0" xfId="6" applyNumberFormat="1" applyFill="1"/>
    <xf numFmtId="171" fontId="11" fillId="0" borderId="0" xfId="8" applyNumberFormat="1" applyFill="1"/>
    <xf numFmtId="169" fontId="11" fillId="0" borderId="0" xfId="10" applyNumberFormat="1" applyFont="1"/>
    <xf numFmtId="10" fontId="11" fillId="0" borderId="0" xfId="10" applyNumberFormat="1" applyFont="1"/>
    <xf numFmtId="10" fontId="0" fillId="0" borderId="0" xfId="0" applyNumberFormat="1"/>
    <xf numFmtId="0" fontId="15" fillId="37" borderId="0" xfId="6" applyFill="1"/>
    <xf numFmtId="167" fontId="20" fillId="37" borderId="0" xfId="6" applyNumberFormat="1" applyFont="1" applyFill="1" applyAlignment="1">
      <alignment horizontal="right"/>
    </xf>
    <xf numFmtId="167" fontId="20" fillId="37" borderId="0" xfId="6" applyNumberFormat="1" applyFont="1" applyFill="1"/>
    <xf numFmtId="165" fontId="20" fillId="37" borderId="0" xfId="78" applyFont="1" applyFill="1"/>
    <xf numFmtId="0" fontId="15" fillId="43" borderId="0" xfId="6" applyFill="1"/>
    <xf numFmtId="167" fontId="20" fillId="43" borderId="0" xfId="6" applyNumberFormat="1" applyFont="1" applyFill="1" applyAlignment="1">
      <alignment horizontal="right"/>
    </xf>
    <xf numFmtId="167" fontId="20" fillId="43" borderId="0" xfId="6" applyNumberFormat="1" applyFont="1" applyFill="1"/>
    <xf numFmtId="167" fontId="15" fillId="43" borderId="0" xfId="6" applyNumberFormat="1" applyFill="1"/>
    <xf numFmtId="165" fontId="15" fillId="43" borderId="0" xfId="78" applyFont="1" applyFill="1"/>
    <xf numFmtId="167" fontId="15" fillId="37" borderId="0" xfId="6" applyNumberFormat="1" applyFill="1"/>
    <xf numFmtId="165" fontId="15" fillId="37" borderId="0" xfId="78" applyFont="1" applyFill="1"/>
    <xf numFmtId="0" fontId="15" fillId="47" borderId="0" xfId="6" applyFill="1"/>
    <xf numFmtId="167" fontId="15" fillId="47" borderId="0" xfId="6" applyNumberFormat="1" applyFill="1"/>
    <xf numFmtId="167" fontId="20" fillId="47" borderId="0" xfId="6" applyNumberFormat="1" applyFont="1" applyFill="1" applyAlignment="1">
      <alignment horizontal="right"/>
    </xf>
    <xf numFmtId="167" fontId="20" fillId="47" borderId="0" xfId="6" applyNumberFormat="1" applyFont="1" applyFill="1"/>
    <xf numFmtId="0" fontId="20" fillId="47" borderId="0" xfId="6" applyFont="1" applyFill="1" applyAlignment="1">
      <alignment horizontal="right"/>
    </xf>
    <xf numFmtId="167" fontId="16" fillId="0" borderId="0" xfId="0" applyNumberFormat="1" applyFont="1" applyFill="1" applyBorder="1" applyAlignment="1">
      <alignment horizontal="center" wrapText="1"/>
    </xf>
    <xf numFmtId="165" fontId="15" fillId="47" borderId="0" xfId="78" applyFont="1" applyFill="1"/>
    <xf numFmtId="165" fontId="20" fillId="47" borderId="0" xfId="78" applyFont="1" applyFill="1"/>
    <xf numFmtId="0" fontId="20" fillId="47" borderId="0" xfId="6" applyFont="1" applyFill="1"/>
    <xf numFmtId="0" fontId="16" fillId="0" borderId="0" xfId="8" applyFont="1" applyAlignment="1"/>
    <xf numFmtId="0" fontId="16" fillId="37" borderId="0" xfId="8" applyFont="1" applyFill="1"/>
    <xf numFmtId="168" fontId="16" fillId="37" borderId="0" xfId="8" applyNumberFormat="1" applyFont="1" applyFill="1" applyAlignment="1">
      <alignment horizontal="right"/>
    </xf>
    <xf numFmtId="0" fontId="16" fillId="37" borderId="0" xfId="8" applyFont="1" applyFill="1" applyAlignment="1">
      <alignment horizontal="left"/>
    </xf>
    <xf numFmtId="164" fontId="17" fillId="0" borderId="1" xfId="8" applyNumberFormat="1" applyFont="1" applyBorder="1"/>
    <xf numFmtId="0" fontId="5" fillId="0" borderId="0" xfId="8" applyFont="1"/>
    <xf numFmtId="0" fontId="4" fillId="0" borderId="0" xfId="8" applyFont="1"/>
    <xf numFmtId="0" fontId="18" fillId="0" borderId="1" xfId="8" applyFont="1" applyBorder="1"/>
    <xf numFmtId="0" fontId="39" fillId="0" borderId="0" xfId="8" applyFont="1"/>
    <xf numFmtId="0" fontId="18" fillId="0" borderId="0" xfId="8" applyFont="1" applyBorder="1" applyAlignment="1">
      <alignment horizontal="center"/>
    </xf>
    <xf numFmtId="164" fontId="17" fillId="0" borderId="0" xfId="8" applyNumberFormat="1" applyFont="1" applyBorder="1"/>
    <xf numFmtId="0" fontId="16" fillId="0" borderId="0" xfId="8" applyFont="1" applyBorder="1" applyAlignment="1">
      <alignment horizontal="center"/>
    </xf>
    <xf numFmtId="0" fontId="3" fillId="0" borderId="0" xfId="8" applyFont="1"/>
    <xf numFmtId="0" fontId="16" fillId="0" borderId="0" xfId="8" applyFont="1"/>
    <xf numFmtId="165" fontId="0" fillId="0" borderId="0" xfId="78" applyFont="1"/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48" borderId="1" xfId="8" applyFont="1" applyFill="1" applyBorder="1" applyAlignment="1">
      <alignment wrapText="1"/>
    </xf>
    <xf numFmtId="0" fontId="18" fillId="48" borderId="1" xfId="8" applyFont="1" applyFill="1" applyBorder="1" applyAlignment="1">
      <alignment horizontal="center" wrapText="1"/>
    </xf>
    <xf numFmtId="164" fontId="17" fillId="0" borderId="1" xfId="8" applyNumberFormat="1" applyFont="1" applyBorder="1" applyAlignment="1">
      <alignment horizontal="center"/>
    </xf>
    <xf numFmtId="164" fontId="17" fillId="0" borderId="0" xfId="8" applyNumberFormat="1" applyFont="1" applyBorder="1" applyAlignment="1">
      <alignment horizontal="center"/>
    </xf>
    <xf numFmtId="0" fontId="43" fillId="0" borderId="0" xfId="8" applyFont="1"/>
    <xf numFmtId="164" fontId="43" fillId="0" borderId="0" xfId="8" applyNumberFormat="1" applyFont="1" applyBorder="1" applyAlignment="1">
      <alignment horizontal="center"/>
    </xf>
    <xf numFmtId="165" fontId="20" fillId="0" borderId="0" xfId="78" applyFont="1" applyAlignment="1">
      <alignment horizontal="center"/>
    </xf>
    <xf numFmtId="164" fontId="47" fillId="0" borderId="0" xfId="8" applyNumberFormat="1" applyFont="1" applyBorder="1" applyAlignment="1">
      <alignment horizontal="center"/>
    </xf>
    <xf numFmtId="165" fontId="0" fillId="0" borderId="0" xfId="78" applyFont="1" applyAlignment="1">
      <alignment horizontal="center"/>
    </xf>
    <xf numFmtId="0" fontId="48" fillId="49" borderId="1" xfId="0" applyFont="1" applyFill="1" applyBorder="1" applyAlignment="1">
      <alignment wrapText="1"/>
    </xf>
    <xf numFmtId="0" fontId="48" fillId="49" borderId="13" xfId="0" applyFont="1" applyFill="1" applyBorder="1" applyAlignment="1">
      <alignment horizontal="center" wrapText="1"/>
    </xf>
    <xf numFmtId="0" fontId="48" fillId="0" borderId="14" xfId="0" applyFont="1" applyBorder="1" applyAlignment="1">
      <alignment horizontal="center"/>
    </xf>
    <xf numFmtId="164" fontId="49" fillId="0" borderId="15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50" fillId="0" borderId="0" xfId="0" applyFont="1"/>
    <xf numFmtId="165" fontId="0" fillId="0" borderId="0" xfId="0" applyNumberFormat="1"/>
    <xf numFmtId="0" fontId="16" fillId="0" borderId="0" xfId="8" applyFont="1" applyAlignment="1">
      <alignment horizontal="right"/>
    </xf>
    <xf numFmtId="165" fontId="51" fillId="0" borderId="0" xfId="78" applyFont="1" applyAlignment="1">
      <alignment horizontal="center"/>
    </xf>
  </cellXfs>
  <cellStyles count="171">
    <cellStyle name="20% - Accent1" xfId="28" builtinId="30" customBuiltin="1"/>
    <cellStyle name="20% - Accent1 2" xfId="62"/>
    <cellStyle name="20% - Accent1 3" xfId="81"/>
    <cellStyle name="20% - Accent1 4" xfId="123"/>
    <cellStyle name="20% - Accent2" xfId="32" builtinId="34" customBuiltin="1"/>
    <cellStyle name="20% - Accent2 2" xfId="64"/>
    <cellStyle name="20% - Accent2 3" xfId="83"/>
    <cellStyle name="20% - Accent2 4" xfId="125"/>
    <cellStyle name="20% - Accent3" xfId="36" builtinId="38" customBuiltin="1"/>
    <cellStyle name="20% - Accent3 2" xfId="66"/>
    <cellStyle name="20% - Accent3 3" xfId="85"/>
    <cellStyle name="20% - Accent3 4" xfId="127"/>
    <cellStyle name="20% - Accent4" xfId="40" builtinId="42" customBuiltin="1"/>
    <cellStyle name="20% - Accent4 2" xfId="68"/>
    <cellStyle name="20% - Accent4 3" xfId="87"/>
    <cellStyle name="20% - Accent4 4" xfId="129"/>
    <cellStyle name="20% - Accent5" xfId="44" builtinId="46" customBuiltin="1"/>
    <cellStyle name="20% - Accent5 2" xfId="70"/>
    <cellStyle name="20% - Accent5 3" xfId="89"/>
    <cellStyle name="20% - Accent5 4" xfId="131"/>
    <cellStyle name="20% - Accent6" xfId="48" builtinId="50" customBuiltin="1"/>
    <cellStyle name="20% - Accent6 2" xfId="72"/>
    <cellStyle name="20% - Accent6 3" xfId="91"/>
    <cellStyle name="20% - Accent6 4" xfId="133"/>
    <cellStyle name="40% - Accent1" xfId="29" builtinId="31" customBuiltin="1"/>
    <cellStyle name="40% - Accent1 2" xfId="63"/>
    <cellStyle name="40% - Accent1 3" xfId="82"/>
    <cellStyle name="40% - Accent1 4" xfId="124"/>
    <cellStyle name="40% - Accent2" xfId="33" builtinId="35" customBuiltin="1"/>
    <cellStyle name="40% - Accent2 2" xfId="65"/>
    <cellStyle name="40% - Accent2 3" xfId="84"/>
    <cellStyle name="40% - Accent2 4" xfId="126"/>
    <cellStyle name="40% - Accent3" xfId="37" builtinId="39" customBuiltin="1"/>
    <cellStyle name="40% - Accent3 2" xfId="67"/>
    <cellStyle name="40% - Accent3 3" xfId="86"/>
    <cellStyle name="40% - Accent3 4" xfId="128"/>
    <cellStyle name="40% - Accent4" xfId="41" builtinId="43" customBuiltin="1"/>
    <cellStyle name="40% - Accent4 2" xfId="69"/>
    <cellStyle name="40% - Accent4 3" xfId="88"/>
    <cellStyle name="40% - Accent4 4" xfId="130"/>
    <cellStyle name="40% - Accent5" xfId="45" builtinId="47" customBuiltin="1"/>
    <cellStyle name="40% - Accent5 2" xfId="71"/>
    <cellStyle name="40% - Accent5 3" xfId="90"/>
    <cellStyle name="40% - Accent5 4" xfId="132"/>
    <cellStyle name="40% - Accent6" xfId="49" builtinId="51" customBuiltin="1"/>
    <cellStyle name="40% - Accent6 2" xfId="73"/>
    <cellStyle name="40% - Accent6 3" xfId="92"/>
    <cellStyle name="40% - Accent6 4" xfId="134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105"/>
    <cellStyle name="Comma 2 2" xfId="108"/>
    <cellStyle name="Comma 3" xfId="109"/>
    <cellStyle name="Currency" xfId="78" builtinId="4"/>
    <cellStyle name="Currency 2" xfId="2"/>
    <cellStyle name="Currency 2 2" xfId="9"/>
    <cellStyle name="Currency 2 2 2" xfId="60"/>
    <cellStyle name="Currency 2 2 3" xfId="102"/>
    <cellStyle name="Currency 2 3" xfId="55"/>
    <cellStyle name="Currency 2 3 2" xfId="104"/>
    <cellStyle name="Currency 2 4" xfId="99"/>
    <cellStyle name="Currency 2 5" xfId="116"/>
    <cellStyle name="Currency 3" xfId="7"/>
    <cellStyle name="Currency 3 2" xfId="121"/>
    <cellStyle name="Currency 4" xfId="4"/>
    <cellStyle name="Currency 4 2" xfId="57"/>
    <cellStyle name="Currency 4 3" xfId="137"/>
    <cellStyle name="Currency 5" xfId="52"/>
    <cellStyle name="Currency 5 2" xfId="75"/>
    <cellStyle name="Currency 6" xfId="111"/>
    <cellStyle name="Currency 7" xfId="113"/>
    <cellStyle name="Explanatory Text" xfId="25" builtinId="53" customBuilti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12"/>
    <cellStyle name="Normal 2" xfId="1"/>
    <cellStyle name="Normal 2 2" xfId="8"/>
    <cellStyle name="Normal 2 2 2" xfId="59"/>
    <cellStyle name="Normal 2 2 2 2" xfId="110"/>
    <cellStyle name="Normal 2 2 3" xfId="107"/>
    <cellStyle name="Normal 2 2 4" xfId="140"/>
    <cellStyle name="Normal 2 3" xfId="54"/>
    <cellStyle name="Normal 2 3 2" xfId="138"/>
    <cellStyle name="Normal 2 4" xfId="94"/>
    <cellStyle name="Normal 2 5" xfId="115"/>
    <cellStyle name="Normal 3" xfId="3"/>
    <cellStyle name="Normal 3 2" xfId="6"/>
    <cellStyle name="Normal 3 3" xfId="56"/>
    <cellStyle name="Normal 3 4" xfId="117"/>
    <cellStyle name="Normal 4" xfId="51"/>
    <cellStyle name="Normal 4 2" xfId="74"/>
    <cellStyle name="Normal 4 3" xfId="77"/>
    <cellStyle name="Normal 4 4" xfId="95"/>
    <cellStyle name="Normal 4 5" xfId="120"/>
    <cellStyle name="Normal 5" xfId="79"/>
    <cellStyle name="Normal 5 2" xfId="96"/>
    <cellStyle name="Normal 5 3" xfId="118"/>
    <cellStyle name="Normal 6" xfId="97"/>
    <cellStyle name="Normal 6 2" xfId="135"/>
    <cellStyle name="Normal 7" xfId="98"/>
    <cellStyle name="Normal 7 2" xfId="101"/>
    <cellStyle name="Normal 7 3" xfId="103"/>
    <cellStyle name="Normal 8" xfId="100"/>
    <cellStyle name="Normal 9" xfId="93"/>
    <cellStyle name="Note 2" xfId="53"/>
    <cellStyle name="Note 2 2" xfId="76"/>
    <cellStyle name="Note 2 3" xfId="136"/>
    <cellStyle name="Note 3" xfId="80"/>
    <cellStyle name="Output" xfId="20" builtinId="21" customBuiltin="1"/>
    <cellStyle name="Percent" xfId="10" builtinId="5"/>
    <cellStyle name="Percent 2" xfId="5"/>
    <cellStyle name="Percent 2 2" xfId="58"/>
    <cellStyle name="Percent 2 2 2" xfId="139"/>
    <cellStyle name="Percent 2 3" xfId="106"/>
    <cellStyle name="Percent 2 4" xfId="122"/>
    <cellStyle name="Percent 3" xfId="61"/>
    <cellStyle name="Percent 3 2" xfId="142"/>
    <cellStyle name="Percent 3 3" xfId="119"/>
    <cellStyle name="Percent 4" xfId="141"/>
    <cellStyle name="Percent 5" xfId="114"/>
    <cellStyle name="Title" xfId="11" builtinId="15" customBuiltin="1"/>
    <cellStyle name="Total" xfId="26" builtinId="25" customBuiltin="1"/>
    <cellStyle name="Warning Text" xfId="24" builtinId="11" customBuiltin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sk%20topScattagram%20Increase%20I-J%20from%202%20to%203.70%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10 Mo OT EEs (I-J 2-5%)"/>
      <sheetName val="10 Month"/>
      <sheetName val="11 Mo OT EEs (I-J 2-5%)"/>
      <sheetName val="11 Month"/>
      <sheetName val="12 Mo OT EEs (I-J 2-5%)"/>
      <sheetName val="New Salary Schedules"/>
      <sheetName val="12 Month"/>
    </sheetNames>
    <sheetDataSet>
      <sheetData sheetId="0" refreshError="1"/>
      <sheetData sheetId="1">
        <row r="41">
          <cell r="AX41">
            <v>1.0369999999999999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M840" sqref="M840"/>
    </sheetView>
  </sheetViews>
  <sheetFormatPr baseColWidth="10" defaultColWidth="8.7109375" defaultRowHeight="13" x14ac:dyDescent="0"/>
  <cols>
    <col min="1" max="1" width="65.5703125" customWidth="1"/>
    <col min="2" max="2" width="14.5703125" style="26" bestFit="1" customWidth="1"/>
    <col min="4" max="4" width="12.28515625" bestFit="1" customWidth="1"/>
  </cols>
  <sheetData>
    <row r="3" spans="1:9" ht="15">
      <c r="A3" s="30" t="s">
        <v>28</v>
      </c>
      <c r="B3" s="31" t="e">
        <f>'10 Mo OT EEs '!AX39</f>
        <v>#NAME?</v>
      </c>
    </row>
    <row r="4" spans="1:9" ht="15">
      <c r="A4" s="30" t="s">
        <v>29</v>
      </c>
      <c r="B4" s="31" t="e">
        <f>'11 Mo OT EEs'!AX39</f>
        <v>#NAME?</v>
      </c>
    </row>
    <row r="5" spans="1:9" ht="15">
      <c r="A5" s="30" t="s">
        <v>30</v>
      </c>
      <c r="B5" s="31" t="e">
        <f>'12 Mo OT EEs '!AX39</f>
        <v>#NAME?</v>
      </c>
    </row>
    <row r="6" spans="1:9" ht="15">
      <c r="A6" s="32" t="s">
        <v>1371</v>
      </c>
      <c r="B6" s="33" t="e">
        <f>SUM(B3:B5)</f>
        <v>#NAME?</v>
      </c>
    </row>
    <row r="8" spans="1:9" ht="14">
      <c r="B8" s="138"/>
    </row>
    <row r="11" spans="1:9">
      <c r="B11" s="121"/>
      <c r="I11" s="27"/>
    </row>
    <row r="21" spans="1:1">
      <c r="A21" s="29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09"/>
  <sheetViews>
    <sheetView tabSelected="1" workbookViewId="0">
      <selection activeCell="P16" sqref="P16"/>
    </sheetView>
  </sheetViews>
  <sheetFormatPr baseColWidth="10" defaultColWidth="8.7109375" defaultRowHeight="13" x14ac:dyDescent="0"/>
  <cols>
    <col min="1" max="1" width="6.7109375" style="158" customWidth="1"/>
    <col min="2" max="13" width="12.140625" style="156" customWidth="1"/>
  </cols>
  <sheetData>
    <row r="2" spans="1:13" ht="25">
      <c r="G2" s="176" t="s">
        <v>1405</v>
      </c>
    </row>
    <row r="3" spans="1:13" ht="25">
      <c r="G3" s="176" t="s">
        <v>1404</v>
      </c>
    </row>
    <row r="5" spans="1:13" ht="15">
      <c r="A5" s="168" t="s">
        <v>1388</v>
      </c>
      <c r="B5" s="169" t="s">
        <v>1391</v>
      </c>
      <c r="C5" s="169" t="s">
        <v>1392</v>
      </c>
      <c r="D5" s="169" t="s">
        <v>6</v>
      </c>
      <c r="E5" s="169" t="s">
        <v>7</v>
      </c>
      <c r="F5" s="169" t="s">
        <v>8</v>
      </c>
      <c r="G5" s="169" t="s">
        <v>9</v>
      </c>
      <c r="H5" s="169" t="s">
        <v>10</v>
      </c>
      <c r="I5" s="169" t="s">
        <v>11</v>
      </c>
      <c r="J5" s="169" t="s">
        <v>0</v>
      </c>
      <c r="K5" s="169" t="s">
        <v>1</v>
      </c>
      <c r="L5" s="169" t="s">
        <v>2</v>
      </c>
      <c r="M5" s="169" t="s">
        <v>3</v>
      </c>
    </row>
    <row r="6" spans="1:13" ht="15">
      <c r="A6" s="170">
        <v>1</v>
      </c>
      <c r="B6" s="171">
        <v>2379.3388657570995</v>
      </c>
      <c r="C6" s="171">
        <v>2498.3063496588043</v>
      </c>
      <c r="D6" s="171">
        <v>2623.220585914044</v>
      </c>
      <c r="E6" s="171">
        <v>2754.3843182789979</v>
      </c>
      <c r="F6" s="171">
        <v>2892.1002905098462</v>
      </c>
      <c r="G6" s="171">
        <v>3036.7036831937871</v>
      </c>
      <c r="H6" s="171">
        <v>3188.5404891950275</v>
      </c>
      <c r="I6" s="171">
        <v>3309.7050277844382</v>
      </c>
      <c r="J6" s="171">
        <v>3425.5447037568933</v>
      </c>
      <c r="K6" s="171">
        <v>3545.4387683883842</v>
      </c>
      <c r="L6" s="171">
        <v>3669.5291252819775</v>
      </c>
      <c r="M6" s="171">
        <v>3797.9626446668467</v>
      </c>
    </row>
    <row r="7" spans="1:13" ht="15">
      <c r="A7" s="170">
        <v>2</v>
      </c>
      <c r="B7" s="171">
        <v>2405.5694497746881</v>
      </c>
      <c r="C7" s="171">
        <v>2525.8452191941715</v>
      </c>
      <c r="D7" s="171">
        <v>2652.1326146292272</v>
      </c>
      <c r="E7" s="171">
        <v>2784.7451921130419</v>
      </c>
      <c r="F7" s="171">
        <v>2923.9748831247894</v>
      </c>
      <c r="G7" s="171">
        <v>3070.1784928056823</v>
      </c>
      <c r="H7" s="171">
        <v>3223.6912017429186</v>
      </c>
      <c r="I7" s="171">
        <v>3346.1914674091495</v>
      </c>
      <c r="J7" s="171">
        <v>3463.3081687684694</v>
      </c>
      <c r="K7" s="171">
        <v>3584.5239546753655</v>
      </c>
      <c r="L7" s="171">
        <v>3709.9822930890027</v>
      </c>
      <c r="M7" s="171">
        <v>3839.8316733471174</v>
      </c>
    </row>
    <row r="8" spans="1:13" ht="15">
      <c r="A8" s="170">
        <v>3</v>
      </c>
      <c r="B8" s="171">
        <v>2435.3680852043985</v>
      </c>
      <c r="C8" s="171">
        <v>2557.1359488507687</v>
      </c>
      <c r="D8" s="171">
        <v>2684.9911244517557</v>
      </c>
      <c r="E8" s="171">
        <v>2819.2363557635413</v>
      </c>
      <c r="F8" s="171">
        <v>2960.206823373323</v>
      </c>
      <c r="G8" s="171">
        <v>3108.2160833142884</v>
      </c>
      <c r="H8" s="171">
        <v>3263.6209407276497</v>
      </c>
      <c r="I8" s="171">
        <v>3387.6385364753005</v>
      </c>
      <c r="J8" s="171">
        <v>3506.2058852519358</v>
      </c>
      <c r="K8" s="171">
        <v>3628.923091235753</v>
      </c>
      <c r="L8" s="171">
        <v>3755.9353994290041</v>
      </c>
      <c r="M8" s="171">
        <v>3887.3931384090188</v>
      </c>
    </row>
    <row r="9" spans="1:13" ht="15">
      <c r="A9" s="170">
        <v>4</v>
      </c>
      <c r="B9" s="171">
        <v>2463.9773701634017</v>
      </c>
      <c r="C9" s="171">
        <v>2587.17245437462</v>
      </c>
      <c r="D9" s="171">
        <v>2716.5305364794999</v>
      </c>
      <c r="E9" s="171">
        <v>2852.3543602342238</v>
      </c>
      <c r="F9" s="171">
        <v>2994.9791062259887</v>
      </c>
      <c r="G9" s="171">
        <v>3144.7291427649893</v>
      </c>
      <c r="H9" s="171">
        <v>3301.9612749924363</v>
      </c>
      <c r="I9" s="171">
        <v>3427.4358034421489</v>
      </c>
      <c r="J9" s="171">
        <v>3547.3960565626239</v>
      </c>
      <c r="K9" s="171">
        <v>3671.5549185423151</v>
      </c>
      <c r="L9" s="171">
        <v>3800.0593406912967</v>
      </c>
      <c r="M9" s="171">
        <v>3933.0614176154918</v>
      </c>
    </row>
    <row r="10" spans="1:13" ht="15">
      <c r="A10" s="170">
        <v>5</v>
      </c>
      <c r="B10" s="171">
        <v>2490.1971419039846</v>
      </c>
      <c r="C10" s="171">
        <v>2614.7113239099872</v>
      </c>
      <c r="D10" s="171">
        <v>2745.4425651946835</v>
      </c>
      <c r="E10" s="171">
        <v>2882.7152340682678</v>
      </c>
      <c r="F10" s="171">
        <v>3026.8536988409332</v>
      </c>
      <c r="G10" s="171">
        <v>3178.1931400998774</v>
      </c>
      <c r="H10" s="171">
        <v>3337.1011752633208</v>
      </c>
      <c r="I10" s="171">
        <v>3463.9110199233273</v>
      </c>
      <c r="J10" s="171">
        <v>3585.1479056206431</v>
      </c>
      <c r="K10" s="171">
        <v>3710.6280823173656</v>
      </c>
      <c r="L10" s="171">
        <v>3840.5000651984728</v>
      </c>
      <c r="M10" s="171">
        <v>3974.9175674804192</v>
      </c>
    </row>
    <row r="11" spans="1:13" ht="15">
      <c r="A11" s="170">
        <v>6</v>
      </c>
      <c r="B11" s="171">
        <v>2527.1535047119492</v>
      </c>
      <c r="C11" s="171">
        <v>2653.5165860860493</v>
      </c>
      <c r="D11" s="171">
        <v>2786.1832249548966</v>
      </c>
      <c r="E11" s="171">
        <v>2925.4994141826955</v>
      </c>
      <c r="F11" s="171">
        <v>3071.7678975256267</v>
      </c>
      <c r="G11" s="171">
        <v>3225.3562924019079</v>
      </c>
      <c r="H11" s="171">
        <v>3386.6322162297588</v>
      </c>
      <c r="I11" s="171">
        <v>3515.3242404464891</v>
      </c>
      <c r="J11" s="171">
        <v>3638.3605888621155</v>
      </c>
      <c r="K11" s="171">
        <v>3765.7032094722895</v>
      </c>
      <c r="L11" s="171">
        <v>3897.5028218038192</v>
      </c>
      <c r="M11" s="171">
        <v>4033.9154205669524</v>
      </c>
    </row>
    <row r="12" spans="1:13" ht="15">
      <c r="A12" s="170">
        <v>7</v>
      </c>
      <c r="B12" s="171">
        <v>2564.1098675199128</v>
      </c>
      <c r="C12" s="171">
        <v>2692.3110359851062</v>
      </c>
      <c r="D12" s="171">
        <v>2826.9238847151105</v>
      </c>
      <c r="E12" s="171">
        <v>2968.2727820201171</v>
      </c>
      <c r="F12" s="171">
        <v>3116.6929084873268</v>
      </c>
      <c r="G12" s="171">
        <v>3272.5194447039385</v>
      </c>
      <c r="H12" s="171">
        <v>3436.1524449191897</v>
      </c>
      <c r="I12" s="171">
        <v>3566.7262378261184</v>
      </c>
      <c r="J12" s="171">
        <v>3691.5616561500324</v>
      </c>
      <c r="K12" s="171">
        <v>3820.766314115283</v>
      </c>
      <c r="L12" s="171">
        <v>3954.4931351093182</v>
      </c>
      <c r="M12" s="171">
        <v>4092.9003948381442</v>
      </c>
    </row>
    <row r="13" spans="1:13" ht="15">
      <c r="A13" s="170">
        <v>8</v>
      </c>
      <c r="B13" s="171">
        <v>2603.4449312692909</v>
      </c>
      <c r="C13" s="171">
        <v>2733.6139341496537</v>
      </c>
      <c r="D13" s="171">
        <v>2870.3027400648912</v>
      </c>
      <c r="E13" s="171">
        <v>3013.8140927711834</v>
      </c>
      <c r="F13" s="171">
        <v>3164.5047974097429</v>
      </c>
      <c r="G13" s="171">
        <v>3322.7316591217809</v>
      </c>
      <c r="H13" s="171">
        <v>3488.8622953255158</v>
      </c>
      <c r="I13" s="171">
        <v>3621.4390625478859</v>
      </c>
      <c r="J13" s="171">
        <v>3748.1894297370618</v>
      </c>
      <c r="K13" s="171">
        <v>3879.3760597778582</v>
      </c>
      <c r="L13" s="171">
        <v>4015.1542218700833</v>
      </c>
      <c r="M13" s="171">
        <v>4155.6846196355355</v>
      </c>
    </row>
    <row r="14" spans="1:13" ht="15">
      <c r="A14" s="170">
        <v>9</v>
      </c>
      <c r="B14" s="171">
        <v>2646.3588587077961</v>
      </c>
      <c r="C14" s="171">
        <v>2778.6795047124369</v>
      </c>
      <c r="D14" s="171">
        <v>2917.6064519680049</v>
      </c>
      <c r="E14" s="171">
        <v>3063.4965056157107</v>
      </c>
      <c r="F14" s="171">
        <v>3216.6632216887415</v>
      </c>
      <c r="G14" s="171">
        <v>3377.4958421593283</v>
      </c>
      <c r="H14" s="171">
        <v>3546.3727967226955</v>
      </c>
      <c r="I14" s="171">
        <v>3681.1349629981582</v>
      </c>
      <c r="J14" s="171">
        <v>3809.974686703094</v>
      </c>
      <c r="K14" s="171">
        <v>3943.3238007377017</v>
      </c>
      <c r="L14" s="171">
        <v>4081.340133763521</v>
      </c>
      <c r="M14" s="171">
        <v>4224.1870384452432</v>
      </c>
    </row>
    <row r="15" spans="1:13" ht="15">
      <c r="A15" s="170">
        <v>10</v>
      </c>
      <c r="B15" s="171">
        <v>2690.4621366170077</v>
      </c>
      <c r="C15" s="171">
        <v>2824.98848713096</v>
      </c>
      <c r="D15" s="171">
        <v>2966.240073942909</v>
      </c>
      <c r="E15" s="171">
        <v>3114.5520776400544</v>
      </c>
      <c r="F15" s="171">
        <v>3270.281303363608</v>
      </c>
      <c r="G15" s="171">
        <v>3433.795368531788</v>
      </c>
      <c r="H15" s="171">
        <v>3605.4835151168263</v>
      </c>
      <c r="I15" s="171">
        <v>3742.491888691266</v>
      </c>
      <c r="J15" s="171">
        <v>3873.47910479546</v>
      </c>
      <c r="K15" s="171">
        <v>4009.0508734633013</v>
      </c>
      <c r="L15" s="171">
        <v>4149.3676540345168</v>
      </c>
      <c r="M15" s="171">
        <v>4294.5955219257239</v>
      </c>
    </row>
    <row r="16" spans="1:13" ht="15">
      <c r="A16" s="170">
        <v>11</v>
      </c>
      <c r="B16" s="171">
        <v>2742.9124923751797</v>
      </c>
      <c r="C16" s="171">
        <v>2880.0662262016931</v>
      </c>
      <c r="D16" s="171">
        <v>3024.0641313732754</v>
      </c>
      <c r="E16" s="171">
        <v>3175.2630130311363</v>
      </c>
      <c r="F16" s="171">
        <v>3334.0304885934956</v>
      </c>
      <c r="G16" s="171">
        <v>3500.7341754785716</v>
      </c>
      <c r="H16" s="171">
        <v>3675.7633156585957</v>
      </c>
      <c r="I16" s="171">
        <v>3815.442321653622</v>
      </c>
      <c r="J16" s="171">
        <v>3948.9828029114988</v>
      </c>
      <c r="K16" s="171">
        <v>4087.1972010134004</v>
      </c>
      <c r="L16" s="171">
        <v>4230.2491030488691</v>
      </c>
      <c r="M16" s="171">
        <v>4378.3078216555796</v>
      </c>
    </row>
    <row r="17" spans="1:13" ht="15">
      <c r="A17" s="170">
        <v>12</v>
      </c>
      <c r="B17" s="171">
        <v>2788.2159330321047</v>
      </c>
      <c r="C17" s="171">
        <v>2927.6186204759551</v>
      </c>
      <c r="D17" s="171">
        <v>3074.0060388659567</v>
      </c>
      <c r="E17" s="171">
        <v>3227.7025565123022</v>
      </c>
      <c r="F17" s="171">
        <v>3389.0866031102169</v>
      </c>
      <c r="G17" s="171">
        <v>3558.5474206319318</v>
      </c>
      <c r="H17" s="171">
        <v>3736.4742510496776</v>
      </c>
      <c r="I17" s="171">
        <v>3878.4602725895661</v>
      </c>
      <c r="J17" s="171">
        <v>4014.2063821302004</v>
      </c>
      <c r="K17" s="171">
        <v>4154.7036055047574</v>
      </c>
      <c r="L17" s="171">
        <v>4300.1182316974237</v>
      </c>
      <c r="M17" s="171">
        <v>4450.6223698068325</v>
      </c>
    </row>
    <row r="18" spans="1:13" ht="15">
      <c r="A18" s="170">
        <v>13</v>
      </c>
      <c r="B18" s="171">
        <v>2844.2451524794046</v>
      </c>
      <c r="C18" s="171">
        <v>2986.4482196679191</v>
      </c>
      <c r="D18" s="171">
        <v>3135.7765774036684</v>
      </c>
      <c r="E18" s="171">
        <v>3292.5654062738522</v>
      </c>
      <c r="F18" s="171">
        <v>3457.1931359736941</v>
      </c>
      <c r="G18" s="171">
        <v>3630.0490084754269</v>
      </c>
      <c r="H18" s="171">
        <v>3811.5547025822998</v>
      </c>
      <c r="I18" s="171">
        <v>3956.3937812804274</v>
      </c>
      <c r="J18" s="171">
        <v>4094.8675636252424</v>
      </c>
      <c r="K18" s="171">
        <v>4238.1879283521248</v>
      </c>
      <c r="L18" s="171">
        <v>4386.5245058444489</v>
      </c>
      <c r="M18" s="171">
        <v>4540.0528635490045</v>
      </c>
    </row>
    <row r="19" spans="1:13" ht="15">
      <c r="A19" s="170">
        <v>14</v>
      </c>
      <c r="B19" s="171">
        <v>2899.0742091789907</v>
      </c>
      <c r="C19" s="171">
        <v>3044.0235947271376</v>
      </c>
      <c r="D19" s="171">
        <v>3196.2280181465962</v>
      </c>
      <c r="E19" s="171">
        <v>3356.0442845785788</v>
      </c>
      <c r="F19" s="171">
        <v>3523.8400114413039</v>
      </c>
      <c r="G19" s="171">
        <v>3700.0368775380225</v>
      </c>
      <c r="H19" s="171">
        <v>3885.0349371179709</v>
      </c>
      <c r="I19" s="171">
        <v>4032.6662647284543</v>
      </c>
      <c r="J19" s="171">
        <v>4173.8095839939497</v>
      </c>
      <c r="K19" s="171">
        <v>4319.8929194337379</v>
      </c>
      <c r="L19" s="171">
        <v>4471.0891716139176</v>
      </c>
      <c r="M19" s="171">
        <v>4627.5772926204045</v>
      </c>
    </row>
    <row r="20" spans="1:13" ht="15">
      <c r="A20" s="170">
        <v>15</v>
      </c>
      <c r="B20" s="171">
        <v>2963.4505064752511</v>
      </c>
      <c r="C20" s="171">
        <v>3111.6219505713125</v>
      </c>
      <c r="D20" s="171">
        <v>3267.1998044167767</v>
      </c>
      <c r="E20" s="171">
        <v>3430.5624977068669</v>
      </c>
      <c r="F20" s="171">
        <v>3602.0884601368093</v>
      </c>
      <c r="G20" s="171">
        <v>3782.1885582328468</v>
      </c>
      <c r="H20" s="171">
        <v>3971.2952830752374</v>
      </c>
      <c r="I20" s="171">
        <v>4122.2045038320966</v>
      </c>
      <c r="J20" s="171">
        <v>4266.4816614662204</v>
      </c>
      <c r="K20" s="171">
        <v>4415.8085196175361</v>
      </c>
      <c r="L20" s="171">
        <v>4570.3618178041497</v>
      </c>
      <c r="M20" s="171">
        <v>4730.3244814272957</v>
      </c>
    </row>
    <row r="21" spans="1:13" ht="15">
      <c r="A21" s="170">
        <v>16</v>
      </c>
      <c r="B21" s="171">
        <v>3034.973718872759</v>
      </c>
      <c r="C21" s="171">
        <v>3186.7132143809417</v>
      </c>
      <c r="D21" s="171">
        <v>3346.0537406246413</v>
      </c>
      <c r="E21" s="171">
        <v>3513.3521027450706</v>
      </c>
      <c r="F21" s="171">
        <v>3689.0191672684741</v>
      </c>
      <c r="G21" s="171">
        <v>3873.4766129981012</v>
      </c>
      <c r="H21" s="171">
        <v>4067.1461187372042</v>
      </c>
      <c r="I21" s="171">
        <v>4221.6976712492178</v>
      </c>
      <c r="J21" s="171">
        <v>4369.4570897429394</v>
      </c>
      <c r="K21" s="171">
        <v>4522.3880878839418</v>
      </c>
      <c r="L21" s="171">
        <v>4680.6716709598804</v>
      </c>
      <c r="M21" s="171">
        <v>4844.4951794434755</v>
      </c>
    </row>
    <row r="22" spans="1:13" ht="15">
      <c r="A22" s="170">
        <v>17</v>
      </c>
      <c r="B22" s="171">
        <v>3101.7287171104331</v>
      </c>
      <c r="C22" s="171">
        <v>3256.8092062136006</v>
      </c>
      <c r="D22" s="171">
        <v>3419.6529102073832</v>
      </c>
      <c r="E22" s="171">
        <v>3590.6274465099978</v>
      </c>
      <c r="F22" s="171">
        <v>3770.1653062017012</v>
      </c>
      <c r="G22" s="171">
        <v>3958.6773558087389</v>
      </c>
      <c r="H22" s="171">
        <v>4156.6068986883729</v>
      </c>
      <c r="I22" s="171">
        <v>4314.5579608385315</v>
      </c>
      <c r="J22" s="171">
        <v>4465.5674894678787</v>
      </c>
      <c r="K22" s="171">
        <v>4621.8623515992549</v>
      </c>
      <c r="L22" s="171">
        <v>4783.6275339052281</v>
      </c>
      <c r="M22" s="171">
        <v>4951.0544975919111</v>
      </c>
    </row>
    <row r="23" spans="1:13" ht="15">
      <c r="A23" s="170">
        <v>18</v>
      </c>
      <c r="B23" s="171">
        <v>3183.977708298316</v>
      </c>
      <c r="C23" s="171">
        <v>3343.1776749409319</v>
      </c>
      <c r="D23" s="171">
        <v>3510.3354774602781</v>
      </c>
      <c r="E23" s="171">
        <v>3685.8511701055913</v>
      </c>
      <c r="F23" s="171">
        <v>3870.1464316801225</v>
      </c>
      <c r="G23" s="171">
        <v>4063.6537532641287</v>
      </c>
      <c r="H23" s="171">
        <v>4266.8272504918796</v>
      </c>
      <c r="I23" s="171">
        <v>4428.9666860105717</v>
      </c>
      <c r="J23" s="171">
        <v>4583.9805200209421</v>
      </c>
      <c r="K23" s="171">
        <v>4744.4198382216746</v>
      </c>
      <c r="L23" s="171">
        <v>4910.4745325594331</v>
      </c>
      <c r="M23" s="171">
        <v>5082.3411411990128</v>
      </c>
    </row>
    <row r="24" spans="1:13" ht="15">
      <c r="A24" s="170">
        <v>19</v>
      </c>
      <c r="B24" s="171">
        <v>3265.0373490154916</v>
      </c>
      <c r="C24" s="171">
        <v>3428.2811072585114</v>
      </c>
      <c r="D24" s="171">
        <v>3599.6989469183891</v>
      </c>
      <c r="E24" s="171">
        <v>3779.6909222443624</v>
      </c>
      <c r="F24" s="171">
        <v>3968.6678997626759</v>
      </c>
      <c r="G24" s="171">
        <v>4167.1056196616128</v>
      </c>
      <c r="H24" s="171">
        <v>4375.4581975754418</v>
      </c>
      <c r="I24" s="171">
        <v>4541.725609083308</v>
      </c>
      <c r="J24" s="171">
        <v>4700.6860054012241</v>
      </c>
      <c r="K24" s="171">
        <v>4865.2100155902663</v>
      </c>
      <c r="L24" s="171">
        <v>5035.4923661359262</v>
      </c>
      <c r="M24" s="171">
        <v>5211.7345989506821</v>
      </c>
    </row>
    <row r="25" spans="1:13" ht="15">
      <c r="A25" s="170">
        <v>20</v>
      </c>
      <c r="B25" s="171">
        <v>3356.8227685230418</v>
      </c>
      <c r="C25" s="171">
        <v>3524.6617444937924</v>
      </c>
      <c r="D25" s="171">
        <v>3700.9018596985361</v>
      </c>
      <c r="E25" s="171">
        <v>3885.9431683865114</v>
      </c>
      <c r="F25" s="171">
        <v>4080.2397861919858</v>
      </c>
      <c r="G25" s="171">
        <v>4284.2458287492318</v>
      </c>
      <c r="H25" s="171">
        <v>4498.4586608005438</v>
      </c>
      <c r="I25" s="171">
        <v>4669.4000899109651</v>
      </c>
      <c r="J25" s="171">
        <v>4832.8290930578487</v>
      </c>
      <c r="K25" s="171">
        <v>5001.9781113148738</v>
      </c>
      <c r="L25" s="171">
        <v>5177.0473452108936</v>
      </c>
      <c r="M25" s="171">
        <v>5358.2440022932751</v>
      </c>
    </row>
    <row r="26" spans="1:13" ht="15">
      <c r="A26" s="170">
        <v>21</v>
      </c>
      <c r="B26" s="171">
        <v>3452.1870517197194</v>
      </c>
      <c r="C26" s="171">
        <v>3624.7942418503039</v>
      </c>
      <c r="D26" s="171">
        <v>3806.0404413090228</v>
      </c>
      <c r="E26" s="171">
        <v>3996.3365166221206</v>
      </c>
      <c r="F26" s="171">
        <v>4196.15820797788</v>
      </c>
      <c r="G26" s="171">
        <v>4405.959631010569</v>
      </c>
      <c r="H26" s="171">
        <v>4626.2597750164987</v>
      </c>
      <c r="I26" s="171">
        <v>4802.0576464671258</v>
      </c>
      <c r="J26" s="171">
        <v>4970.1296640934743</v>
      </c>
      <c r="K26" s="171">
        <v>5144.0842023367459</v>
      </c>
      <c r="L26" s="171">
        <v>5324.1271494185312</v>
      </c>
      <c r="M26" s="171">
        <v>5510.4715996481791</v>
      </c>
    </row>
    <row r="27" spans="1:13" ht="15">
      <c r="A27" s="170">
        <v>22</v>
      </c>
      <c r="B27" s="171">
        <v>3552.31954907623</v>
      </c>
      <c r="C27" s="171">
        <v>3729.9328234607897</v>
      </c>
      <c r="D27" s="171">
        <v>3916.433789544632</v>
      </c>
      <c r="E27" s="171">
        <v>4112.2549384080139</v>
      </c>
      <c r="F27" s="171">
        <v>4317.8720102392163</v>
      </c>
      <c r="G27" s="171">
        <v>4533.7607452265247</v>
      </c>
      <c r="H27" s="171">
        <v>4760.4509449432517</v>
      </c>
      <c r="I27" s="171">
        <v>4941.3480808510958</v>
      </c>
      <c r="J27" s="171">
        <v>5114.2952636808841</v>
      </c>
      <c r="K27" s="171">
        <v>5293.2955979097151</v>
      </c>
      <c r="L27" s="171">
        <v>5478.5609438365545</v>
      </c>
      <c r="M27" s="171">
        <v>5670.3105768708347</v>
      </c>
    </row>
    <row r="28" spans="1:13" ht="15">
      <c r="A28" s="170">
        <v>23</v>
      </c>
      <c r="B28" s="171">
        <v>3665.5673384415363</v>
      </c>
      <c r="C28" s="171">
        <v>3848.8462459774632</v>
      </c>
      <c r="D28" s="171">
        <v>4041.283152137833</v>
      </c>
      <c r="E28" s="171">
        <v>4243.353797110929</v>
      </c>
      <c r="F28" s="171">
        <v>4455.5122965310193</v>
      </c>
      <c r="G28" s="171">
        <v>4678.2884519714207</v>
      </c>
      <c r="H28" s="171">
        <v>4912.2120650054476</v>
      </c>
      <c r="I28" s="171">
        <v>5098.8761234756557</v>
      </c>
      <c r="J28" s="171">
        <v>5277.3367877973033</v>
      </c>
      <c r="K28" s="171">
        <v>5462.0435753702086</v>
      </c>
      <c r="L28" s="171">
        <v>5653.2151005081651</v>
      </c>
      <c r="M28" s="171">
        <v>5851.077629025951</v>
      </c>
    </row>
    <row r="29" spans="1:13" ht="15">
      <c r="A29" s="170">
        <v>24</v>
      </c>
      <c r="B29" s="171">
        <v>3780.004478277549</v>
      </c>
      <c r="C29" s="171">
        <v>3969.0030803498757</v>
      </c>
      <c r="D29" s="171">
        <v>4167.4516125258178</v>
      </c>
      <c r="E29" s="171">
        <v>4375.8258149936601</v>
      </c>
      <c r="F29" s="171">
        <v>4594.6122402186902</v>
      </c>
      <c r="G29" s="171">
        <v>4824.3515020512305</v>
      </c>
      <c r="H29" s="171">
        <v>5065.5625897875871</v>
      </c>
      <c r="I29" s="171">
        <v>5258.0539681995169</v>
      </c>
      <c r="J29" s="171">
        <v>5442.0858570864993</v>
      </c>
      <c r="K29" s="171">
        <v>5632.5588620845265</v>
      </c>
      <c r="L29" s="171">
        <v>5829.6984222574847</v>
      </c>
      <c r="M29" s="171">
        <v>6033.737867036496</v>
      </c>
    </row>
    <row r="30" spans="1:13" ht="15">
      <c r="A30" s="170">
        <v>25</v>
      </c>
      <c r="B30" s="171">
        <v>3901.5885332148091</v>
      </c>
      <c r="C30" s="171">
        <v>4096.6744472417531</v>
      </c>
      <c r="D30" s="171">
        <v>4301.5022228514881</v>
      </c>
      <c r="E30" s="171">
        <v>4516.5800370633142</v>
      </c>
      <c r="F30" s="171">
        <v>4742.405254619528</v>
      </c>
      <c r="G30" s="171">
        <v>4979.5293016474552</v>
      </c>
      <c r="H30" s="171">
        <v>5228.5036042744277</v>
      </c>
      <c r="I30" s="171">
        <v>5427.1867412368556</v>
      </c>
      <c r="J30" s="171">
        <v>5617.1382771801455</v>
      </c>
      <c r="K30" s="171">
        <v>5813.73811688145</v>
      </c>
      <c r="L30" s="171">
        <v>6017.2189509723012</v>
      </c>
      <c r="M30" s="171">
        <v>6227.8216142563306</v>
      </c>
    </row>
    <row r="31" spans="1:13" ht="15">
      <c r="A31" s="170">
        <v>26</v>
      </c>
      <c r="B31" s="171">
        <v>4029.1409650596165</v>
      </c>
      <c r="C31" s="171">
        <v>4230.5953102433459</v>
      </c>
      <c r="D31" s="171">
        <v>4442.1266975970639</v>
      </c>
      <c r="E31" s="171">
        <v>4664.2324918630675</v>
      </c>
      <c r="F31" s="171">
        <v>4897.4424946146701</v>
      </c>
      <c r="G31" s="171">
        <v>5142.3189442562052</v>
      </c>
      <c r="H31" s="171">
        <v>5399.4348914690163</v>
      </c>
      <c r="I31" s="171">
        <v>5604.6134173448381</v>
      </c>
      <c r="J31" s="171">
        <v>5800.7748869519073</v>
      </c>
      <c r="K31" s="171">
        <v>6003.8020079952239</v>
      </c>
      <c r="L31" s="171">
        <v>6213.9350782750553</v>
      </c>
      <c r="M31" s="171">
        <v>6431.4228060146825</v>
      </c>
    </row>
    <row r="32" spans="1:13" ht="15">
      <c r="A32" s="170">
        <v>27</v>
      </c>
      <c r="B32" s="171">
        <v>4169.8086889132192</v>
      </c>
      <c r="C32" s="171">
        <v>4378.2910141511247</v>
      </c>
      <c r="D32" s="171">
        <v>4597.2071867002323</v>
      </c>
      <c r="E32" s="171">
        <v>4827.065383579843</v>
      </c>
      <c r="F32" s="171">
        <v>5068.4170309172832</v>
      </c>
      <c r="G32" s="171">
        <v>5321.8459916709035</v>
      </c>
      <c r="H32" s="171">
        <v>5587.9361287990469</v>
      </c>
      <c r="I32" s="171">
        <v>5800.2777016934115</v>
      </c>
      <c r="J32" s="171">
        <v>6003.2874212526804</v>
      </c>
      <c r="K32" s="171">
        <v>6213.402480996524</v>
      </c>
      <c r="L32" s="171">
        <v>6430.871567831402</v>
      </c>
      <c r="M32" s="171">
        <v>6655.9520727054996</v>
      </c>
    </row>
    <row r="33" spans="1:13" ht="15">
      <c r="A33" s="170">
        <v>28</v>
      </c>
      <c r="B33" s="171">
        <v>4328.3491066584429</v>
      </c>
      <c r="C33" s="171">
        <v>4544.7676432190665</v>
      </c>
      <c r="D33" s="171">
        <v>4771.9984567861147</v>
      </c>
      <c r="E33" s="171">
        <v>5010.6037857639249</v>
      </c>
      <c r="F33" s="171">
        <v>5261.1350562798207</v>
      </c>
      <c r="G33" s="171">
        <v>5524.1869435691597</v>
      </c>
      <c r="H33" s="171">
        <v>5800.3973719753176</v>
      </c>
      <c r="I33" s="171">
        <v>6020.8124721103804</v>
      </c>
      <c r="J33" s="171">
        <v>6231.5409086342434</v>
      </c>
      <c r="K33" s="171">
        <v>6449.6448404364419</v>
      </c>
      <c r="L33" s="171">
        <v>6675.3824098517171</v>
      </c>
      <c r="M33" s="171">
        <v>6909.0207941965255</v>
      </c>
    </row>
    <row r="34" spans="1:13" ht="15">
      <c r="A34" s="170">
        <v>29</v>
      </c>
      <c r="B34" s="171">
        <v>4489.2790376220883</v>
      </c>
      <c r="C34" s="171">
        <v>4713.7419082754923</v>
      </c>
      <c r="D34" s="171">
        <v>4949.4279224615657</v>
      </c>
      <c r="E34" s="171">
        <v>5196.899318584643</v>
      </c>
      <c r="F34" s="171">
        <v>5456.7399596030737</v>
      </c>
      <c r="G34" s="171">
        <v>5729.5769575832273</v>
      </c>
      <c r="H34" s="171">
        <v>6016.0590491454914</v>
      </c>
      <c r="I34" s="171">
        <v>6244.6692930130193</v>
      </c>
      <c r="J34" s="171">
        <v>6463.2327182684749</v>
      </c>
      <c r="K34" s="171">
        <v>6689.445863407871</v>
      </c>
      <c r="L34" s="171">
        <v>6923.576468627145</v>
      </c>
      <c r="M34" s="171">
        <v>7165.901645029091</v>
      </c>
    </row>
    <row r="35" spans="1:13" ht="15">
      <c r="A35" s="170">
        <v>30</v>
      </c>
      <c r="B35" s="171">
        <v>4662.1240978468149</v>
      </c>
      <c r="C35" s="171">
        <v>4895.2259778283524</v>
      </c>
      <c r="D35" s="171">
        <v>5139.9834924228171</v>
      </c>
      <c r="E35" s="171">
        <v>5396.991316865563</v>
      </c>
      <c r="F35" s="171">
        <v>5666.8333141149369</v>
      </c>
      <c r="G35" s="171">
        <v>5950.1798453453366</v>
      </c>
      <c r="H35" s="171">
        <v>6247.6904594541547</v>
      </c>
      <c r="I35" s="171">
        <v>6485.1026969134127</v>
      </c>
      <c r="J35" s="171">
        <v>6712.0812913053815</v>
      </c>
      <c r="K35" s="171">
        <v>6947.0041365010693</v>
      </c>
      <c r="L35" s="171">
        <v>7190.1492812786064</v>
      </c>
      <c r="M35" s="171">
        <v>7441.804506123357</v>
      </c>
    </row>
    <row r="36" spans="1:13" ht="15">
      <c r="A36" s="170">
        <v>31</v>
      </c>
      <c r="B36" s="171">
        <v>4844.5055863912085</v>
      </c>
      <c r="C36" s="171">
        <v>5086.7330281661698</v>
      </c>
      <c r="D36" s="171">
        <v>5341.0702201883287</v>
      </c>
      <c r="E36" s="171">
        <v>5608.1226499700451</v>
      </c>
      <c r="F36" s="171">
        <v>5888.5282418546958</v>
      </c>
      <c r="G36" s="171">
        <v>6182.9573570166822</v>
      </c>
      <c r="H36" s="171">
        <v>6492.1019811844153</v>
      </c>
      <c r="I36" s="171">
        <v>6738.801856469423</v>
      </c>
      <c r="J36" s="171">
        <v>6974.659921445852</v>
      </c>
      <c r="K36" s="171">
        <v>7218.7730186964563</v>
      </c>
      <c r="L36" s="171">
        <v>7471.4300743508311</v>
      </c>
      <c r="M36" s="171">
        <v>7732.9301269531097</v>
      </c>
    </row>
    <row r="37" spans="1:13" ht="15">
      <c r="A37" s="170">
        <v>32</v>
      </c>
      <c r="B37" s="171">
        <v>5043.5812306335238</v>
      </c>
      <c r="C37" s="171">
        <v>5295.7559672543966</v>
      </c>
      <c r="D37" s="171">
        <v>5560.5486311417699</v>
      </c>
      <c r="E37" s="171">
        <v>5838.5755220850078</v>
      </c>
      <c r="F37" s="171">
        <v>6130.4961889815022</v>
      </c>
      <c r="G37" s="171">
        <v>6437.02424211368</v>
      </c>
      <c r="H37" s="171">
        <v>6758.8732917639627</v>
      </c>
      <c r="I37" s="171">
        <v>7015.7104768509935</v>
      </c>
      <c r="J37" s="171">
        <v>7261.2603435407782</v>
      </c>
      <c r="K37" s="171">
        <v>7515.4044555647042</v>
      </c>
      <c r="L37" s="171">
        <v>7778.4436115094686</v>
      </c>
      <c r="M37" s="171">
        <v>8050.689137912299</v>
      </c>
    </row>
    <row r="38" spans="1:13" ht="15">
      <c r="A38" s="170">
        <v>33</v>
      </c>
      <c r="B38" s="171">
        <v>5252.1933031955059</v>
      </c>
      <c r="C38" s="171">
        <v>5514.8018871275808</v>
      </c>
      <c r="D38" s="171">
        <v>5790.536575345458</v>
      </c>
      <c r="E38" s="171">
        <v>6080.0677290235326</v>
      </c>
      <c r="F38" s="171">
        <v>6384.065709336207</v>
      </c>
      <c r="G38" s="171">
        <v>6703.265751119915</v>
      </c>
      <c r="H38" s="171">
        <v>7038.4355260421144</v>
      </c>
      <c r="I38" s="171">
        <v>7305.8960760317141</v>
      </c>
      <c r="J38" s="171">
        <v>7561.6024386928239</v>
      </c>
      <c r="K38" s="171">
        <v>7826.2585240470717</v>
      </c>
      <c r="L38" s="171">
        <v>8100.1775723887195</v>
      </c>
      <c r="M38" s="171">
        <v>8383.6837874223238</v>
      </c>
    </row>
    <row r="39" spans="1:13" ht="15">
      <c r="A39" s="170">
        <v>34</v>
      </c>
      <c r="B39" s="171">
        <v>5477.4887191784046</v>
      </c>
      <c r="C39" s="171">
        <v>5751.3636957511753</v>
      </c>
      <c r="D39" s="171">
        <v>6038.9270150140819</v>
      </c>
      <c r="E39" s="171">
        <v>6340.8706626955345</v>
      </c>
      <c r="F39" s="171">
        <v>6657.9190613549636</v>
      </c>
      <c r="G39" s="171">
        <v>6990.8182581058145</v>
      </c>
      <c r="H39" s="171">
        <v>7340.3575491695528</v>
      </c>
      <c r="I39" s="171">
        <v>7619.2911360379967</v>
      </c>
      <c r="J39" s="171">
        <v>7885.9663257993261</v>
      </c>
      <c r="K39" s="171">
        <v>8161.9751472023008</v>
      </c>
      <c r="L39" s="171">
        <v>8447.6442773543804</v>
      </c>
      <c r="M39" s="171">
        <v>8743.3118270617833</v>
      </c>
    </row>
    <row r="40" spans="1:13" ht="15">
      <c r="A40" s="172">
        <v>35</v>
      </c>
      <c r="B40" s="171">
        <v>5718.4982228222543</v>
      </c>
      <c r="C40" s="171">
        <v>6004.423133963367</v>
      </c>
      <c r="D40" s="171">
        <v>6304.6442906615348</v>
      </c>
      <c r="E40" s="171">
        <v>6619.876505194612</v>
      </c>
      <c r="F40" s="171">
        <v>6950.8703304543442</v>
      </c>
      <c r="G40" s="171">
        <v>7298.4138469770614</v>
      </c>
      <c r="H40" s="171">
        <v>7663.3345393259151</v>
      </c>
      <c r="I40" s="171">
        <v>7954.5412518203002</v>
      </c>
      <c r="J40" s="171">
        <v>8232.95019563401</v>
      </c>
      <c r="K40" s="171">
        <v>8521.1034524812003</v>
      </c>
      <c r="L40" s="171">
        <v>8819.3420733180428</v>
      </c>
      <c r="M40" s="171">
        <v>9128.0190458841716</v>
      </c>
    </row>
    <row r="41" spans="1:13">
      <c r="A41" s="163" t="s">
        <v>1403</v>
      </c>
      <c r="B41" s="173"/>
      <c r="C41" s="173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  <row r="43" spans="1:13" hidden="1"/>
    <row r="44" spans="1:13" ht="15" hidden="1">
      <c r="A44" s="159" t="s">
        <v>1388</v>
      </c>
      <c r="B44" s="160" t="s">
        <v>1391</v>
      </c>
      <c r="C44" s="160" t="s">
        <v>1392</v>
      </c>
      <c r="D44" s="160" t="s">
        <v>6</v>
      </c>
      <c r="E44" s="160" t="s">
        <v>7</v>
      </c>
      <c r="F44" s="160" t="s">
        <v>8</v>
      </c>
      <c r="G44" s="160" t="s">
        <v>9</v>
      </c>
      <c r="H44" s="160" t="s">
        <v>10</v>
      </c>
      <c r="I44" s="160" t="s">
        <v>11</v>
      </c>
      <c r="J44" s="160" t="s">
        <v>0</v>
      </c>
      <c r="K44" s="160" t="s">
        <v>1</v>
      </c>
      <c r="L44" s="160" t="s">
        <v>2</v>
      </c>
      <c r="M44" s="160" t="s">
        <v>3</v>
      </c>
    </row>
    <row r="45" spans="1:13" ht="15" hidden="1">
      <c r="A45" s="6">
        <v>1</v>
      </c>
      <c r="B45" s="161">
        <f t="shared" ref="B45:M45" si="0">B87*1.0157</f>
        <v>2379.3388657570995</v>
      </c>
      <c r="C45" s="161">
        <f t="shared" si="0"/>
        <v>2498.3063496588043</v>
      </c>
      <c r="D45" s="161">
        <f t="shared" si="0"/>
        <v>2623.220585914044</v>
      </c>
      <c r="E45" s="161">
        <f t="shared" si="0"/>
        <v>2754.3843182789979</v>
      </c>
      <c r="F45" s="161">
        <f t="shared" si="0"/>
        <v>2892.1002905098462</v>
      </c>
      <c r="G45" s="161">
        <f t="shared" si="0"/>
        <v>3036.7036831937871</v>
      </c>
      <c r="H45" s="161">
        <f t="shared" si="0"/>
        <v>3188.5404891950275</v>
      </c>
      <c r="I45" s="161">
        <f t="shared" si="0"/>
        <v>3309.7050277844382</v>
      </c>
      <c r="J45" s="161">
        <f t="shared" si="0"/>
        <v>3425.5447037568933</v>
      </c>
      <c r="K45" s="161">
        <f t="shared" si="0"/>
        <v>3545.4387683883842</v>
      </c>
      <c r="L45" s="161">
        <f t="shared" si="0"/>
        <v>3669.5291252819775</v>
      </c>
      <c r="M45" s="161">
        <f t="shared" si="0"/>
        <v>3797.9626446668467</v>
      </c>
    </row>
    <row r="46" spans="1:13" ht="15" hidden="1">
      <c r="A46" s="6">
        <v>2</v>
      </c>
      <c r="B46" s="161">
        <f t="shared" ref="B46:M46" si="1">B88*1.0157</f>
        <v>2405.5694497746881</v>
      </c>
      <c r="C46" s="161">
        <f t="shared" si="1"/>
        <v>2525.8452191941715</v>
      </c>
      <c r="D46" s="161">
        <f t="shared" si="1"/>
        <v>2652.1326146292272</v>
      </c>
      <c r="E46" s="161">
        <f t="shared" si="1"/>
        <v>2784.7451921130419</v>
      </c>
      <c r="F46" s="161">
        <f t="shared" si="1"/>
        <v>2923.9748831247894</v>
      </c>
      <c r="G46" s="161">
        <f t="shared" si="1"/>
        <v>3070.1784928056823</v>
      </c>
      <c r="H46" s="161">
        <f t="shared" si="1"/>
        <v>3223.6912017429186</v>
      </c>
      <c r="I46" s="161">
        <f t="shared" si="1"/>
        <v>3346.1914674091495</v>
      </c>
      <c r="J46" s="161">
        <f t="shared" si="1"/>
        <v>3463.3081687684694</v>
      </c>
      <c r="K46" s="161">
        <f t="shared" si="1"/>
        <v>3584.5239546753655</v>
      </c>
      <c r="L46" s="161">
        <f t="shared" si="1"/>
        <v>3709.9822930890027</v>
      </c>
      <c r="M46" s="161">
        <f t="shared" si="1"/>
        <v>3839.8316733471174</v>
      </c>
    </row>
    <row r="47" spans="1:13" ht="15" hidden="1">
      <c r="A47" s="6">
        <v>3</v>
      </c>
      <c r="B47" s="161">
        <f t="shared" ref="B47:M47" si="2">B89*1.0157</f>
        <v>2435.3680852043985</v>
      </c>
      <c r="C47" s="161">
        <f t="shared" si="2"/>
        <v>2557.1359488507687</v>
      </c>
      <c r="D47" s="161">
        <f t="shared" si="2"/>
        <v>2684.9911244517557</v>
      </c>
      <c r="E47" s="161">
        <f t="shared" si="2"/>
        <v>2819.2363557635413</v>
      </c>
      <c r="F47" s="161">
        <f t="shared" si="2"/>
        <v>2960.206823373323</v>
      </c>
      <c r="G47" s="161">
        <f t="shared" si="2"/>
        <v>3108.2160833142884</v>
      </c>
      <c r="H47" s="161">
        <f t="shared" si="2"/>
        <v>3263.6209407276497</v>
      </c>
      <c r="I47" s="161">
        <f t="shared" si="2"/>
        <v>3387.6385364753005</v>
      </c>
      <c r="J47" s="161">
        <f t="shared" si="2"/>
        <v>3506.2058852519358</v>
      </c>
      <c r="K47" s="161">
        <f t="shared" si="2"/>
        <v>3628.923091235753</v>
      </c>
      <c r="L47" s="161">
        <f t="shared" si="2"/>
        <v>3755.9353994290041</v>
      </c>
      <c r="M47" s="161">
        <f t="shared" si="2"/>
        <v>3887.3931384090188</v>
      </c>
    </row>
    <row r="48" spans="1:13" ht="15" hidden="1">
      <c r="A48" s="6">
        <v>4</v>
      </c>
      <c r="B48" s="161">
        <f t="shared" ref="B48:M48" si="3">B90*1.0157</f>
        <v>2463.9773701634017</v>
      </c>
      <c r="C48" s="161">
        <f t="shared" si="3"/>
        <v>2587.17245437462</v>
      </c>
      <c r="D48" s="161">
        <f t="shared" si="3"/>
        <v>2716.5305364794999</v>
      </c>
      <c r="E48" s="161">
        <f t="shared" si="3"/>
        <v>2852.3543602342238</v>
      </c>
      <c r="F48" s="161">
        <f t="shared" si="3"/>
        <v>2994.9791062259887</v>
      </c>
      <c r="G48" s="161">
        <f t="shared" si="3"/>
        <v>3144.7291427649893</v>
      </c>
      <c r="H48" s="161">
        <f t="shared" si="3"/>
        <v>3301.9612749924363</v>
      </c>
      <c r="I48" s="161">
        <f t="shared" si="3"/>
        <v>3427.4358034421489</v>
      </c>
      <c r="J48" s="161">
        <f t="shared" si="3"/>
        <v>3547.3960565626239</v>
      </c>
      <c r="K48" s="161">
        <f t="shared" si="3"/>
        <v>3671.5549185423151</v>
      </c>
      <c r="L48" s="161">
        <f t="shared" si="3"/>
        <v>3800.0593406912967</v>
      </c>
      <c r="M48" s="161">
        <f t="shared" si="3"/>
        <v>3933.0614176154918</v>
      </c>
    </row>
    <row r="49" spans="1:13" ht="15" hidden="1">
      <c r="A49" s="6">
        <v>5</v>
      </c>
      <c r="B49" s="161">
        <f t="shared" ref="B49:M49" si="4">B91*1.0157</f>
        <v>2490.1971419039846</v>
      </c>
      <c r="C49" s="161">
        <f t="shared" si="4"/>
        <v>2614.7113239099872</v>
      </c>
      <c r="D49" s="161">
        <f t="shared" si="4"/>
        <v>2745.4425651946835</v>
      </c>
      <c r="E49" s="161">
        <f t="shared" si="4"/>
        <v>2882.7152340682678</v>
      </c>
      <c r="F49" s="161">
        <f t="shared" si="4"/>
        <v>3026.8536988409332</v>
      </c>
      <c r="G49" s="161">
        <f t="shared" si="4"/>
        <v>3178.1931400998774</v>
      </c>
      <c r="H49" s="161">
        <f t="shared" si="4"/>
        <v>3337.1011752633208</v>
      </c>
      <c r="I49" s="161">
        <f t="shared" si="4"/>
        <v>3463.9110199233273</v>
      </c>
      <c r="J49" s="161">
        <f t="shared" si="4"/>
        <v>3585.1479056206431</v>
      </c>
      <c r="K49" s="161">
        <f t="shared" si="4"/>
        <v>3710.6280823173656</v>
      </c>
      <c r="L49" s="161">
        <f t="shared" si="4"/>
        <v>3840.5000651984728</v>
      </c>
      <c r="M49" s="161">
        <f t="shared" si="4"/>
        <v>3974.9175674804192</v>
      </c>
    </row>
    <row r="50" spans="1:13" ht="15" hidden="1">
      <c r="A50" s="6">
        <v>6</v>
      </c>
      <c r="B50" s="161">
        <f t="shared" ref="B50:M50" si="5">B92*1.0157</f>
        <v>2527.1535047119492</v>
      </c>
      <c r="C50" s="161">
        <f t="shared" si="5"/>
        <v>2653.5165860860493</v>
      </c>
      <c r="D50" s="161">
        <f t="shared" si="5"/>
        <v>2786.1832249548966</v>
      </c>
      <c r="E50" s="161">
        <f t="shared" si="5"/>
        <v>2925.4994141826955</v>
      </c>
      <c r="F50" s="161">
        <f t="shared" si="5"/>
        <v>3071.7678975256267</v>
      </c>
      <c r="G50" s="161">
        <f t="shared" si="5"/>
        <v>3225.3562924019079</v>
      </c>
      <c r="H50" s="161">
        <f t="shared" si="5"/>
        <v>3386.6322162297588</v>
      </c>
      <c r="I50" s="161">
        <f t="shared" si="5"/>
        <v>3515.3242404464891</v>
      </c>
      <c r="J50" s="161">
        <f t="shared" si="5"/>
        <v>3638.3605888621155</v>
      </c>
      <c r="K50" s="161">
        <f t="shared" si="5"/>
        <v>3765.7032094722895</v>
      </c>
      <c r="L50" s="161">
        <f t="shared" si="5"/>
        <v>3897.5028218038192</v>
      </c>
      <c r="M50" s="161">
        <f t="shared" si="5"/>
        <v>4033.9154205669524</v>
      </c>
    </row>
    <row r="51" spans="1:13" ht="15" hidden="1">
      <c r="A51" s="6">
        <v>7</v>
      </c>
      <c r="B51" s="161">
        <f t="shared" ref="B51:M51" si="6">B93*1.0157</f>
        <v>2564.1098675199128</v>
      </c>
      <c r="C51" s="161">
        <f t="shared" si="6"/>
        <v>2692.3110359851062</v>
      </c>
      <c r="D51" s="161">
        <f t="shared" si="6"/>
        <v>2826.9238847151105</v>
      </c>
      <c r="E51" s="161">
        <f t="shared" si="6"/>
        <v>2968.2727820201171</v>
      </c>
      <c r="F51" s="161">
        <f t="shared" si="6"/>
        <v>3116.6929084873268</v>
      </c>
      <c r="G51" s="161">
        <f t="shared" si="6"/>
        <v>3272.5194447039385</v>
      </c>
      <c r="H51" s="161">
        <f t="shared" si="6"/>
        <v>3436.1524449191897</v>
      </c>
      <c r="I51" s="161">
        <f t="shared" si="6"/>
        <v>3566.7262378261184</v>
      </c>
      <c r="J51" s="161">
        <f t="shared" si="6"/>
        <v>3691.5616561500324</v>
      </c>
      <c r="K51" s="161">
        <f t="shared" si="6"/>
        <v>3820.766314115283</v>
      </c>
      <c r="L51" s="161">
        <f t="shared" si="6"/>
        <v>3954.4931351093182</v>
      </c>
      <c r="M51" s="161">
        <f t="shared" si="6"/>
        <v>4092.9003948381442</v>
      </c>
    </row>
    <row r="52" spans="1:13" ht="15" hidden="1">
      <c r="A52" s="6">
        <v>8</v>
      </c>
      <c r="B52" s="161">
        <f t="shared" ref="B52:M52" si="7">B94*1.0157</f>
        <v>2603.4449312692909</v>
      </c>
      <c r="C52" s="161">
        <f t="shared" si="7"/>
        <v>2733.6139341496537</v>
      </c>
      <c r="D52" s="161">
        <f t="shared" si="7"/>
        <v>2870.3027400648912</v>
      </c>
      <c r="E52" s="161">
        <f t="shared" si="7"/>
        <v>3013.8140927711834</v>
      </c>
      <c r="F52" s="161">
        <f t="shared" si="7"/>
        <v>3164.5047974097429</v>
      </c>
      <c r="G52" s="161">
        <f t="shared" si="7"/>
        <v>3322.7316591217809</v>
      </c>
      <c r="H52" s="161">
        <f t="shared" si="7"/>
        <v>3488.8622953255158</v>
      </c>
      <c r="I52" s="161">
        <f t="shared" si="7"/>
        <v>3621.4390625478859</v>
      </c>
      <c r="J52" s="161">
        <f t="shared" si="7"/>
        <v>3748.1894297370618</v>
      </c>
      <c r="K52" s="161">
        <f t="shared" si="7"/>
        <v>3879.3760597778582</v>
      </c>
      <c r="L52" s="161">
        <f t="shared" si="7"/>
        <v>4015.1542218700833</v>
      </c>
      <c r="M52" s="161">
        <f t="shared" si="7"/>
        <v>4155.6846196355355</v>
      </c>
    </row>
    <row r="53" spans="1:13" ht="15" hidden="1">
      <c r="A53" s="6">
        <v>9</v>
      </c>
      <c r="B53" s="161">
        <f t="shared" ref="B53:M53" si="8">B95*1.0157</f>
        <v>2646.3588587077961</v>
      </c>
      <c r="C53" s="161">
        <f t="shared" si="8"/>
        <v>2778.6795047124369</v>
      </c>
      <c r="D53" s="161">
        <f t="shared" si="8"/>
        <v>2917.6064519680049</v>
      </c>
      <c r="E53" s="161">
        <f t="shared" si="8"/>
        <v>3063.4965056157107</v>
      </c>
      <c r="F53" s="161">
        <f t="shared" si="8"/>
        <v>3216.6632216887415</v>
      </c>
      <c r="G53" s="161">
        <f t="shared" si="8"/>
        <v>3377.4958421593283</v>
      </c>
      <c r="H53" s="161">
        <f t="shared" si="8"/>
        <v>3546.3727967226955</v>
      </c>
      <c r="I53" s="161">
        <f t="shared" si="8"/>
        <v>3681.1349629981582</v>
      </c>
      <c r="J53" s="161">
        <f t="shared" si="8"/>
        <v>3809.974686703094</v>
      </c>
      <c r="K53" s="161">
        <f t="shared" si="8"/>
        <v>3943.3238007377017</v>
      </c>
      <c r="L53" s="161">
        <f t="shared" si="8"/>
        <v>4081.340133763521</v>
      </c>
      <c r="M53" s="161">
        <f t="shared" si="8"/>
        <v>4224.1870384452432</v>
      </c>
    </row>
    <row r="54" spans="1:13" ht="15" hidden="1">
      <c r="A54" s="6">
        <v>10</v>
      </c>
      <c r="B54" s="161">
        <f t="shared" ref="B54:M54" si="9">B96*1.0157</f>
        <v>2690.4621366170077</v>
      </c>
      <c r="C54" s="161">
        <f t="shared" si="9"/>
        <v>2824.98848713096</v>
      </c>
      <c r="D54" s="161">
        <f t="shared" si="9"/>
        <v>2966.240073942909</v>
      </c>
      <c r="E54" s="161">
        <f t="shared" si="9"/>
        <v>3114.5520776400544</v>
      </c>
      <c r="F54" s="161">
        <f t="shared" si="9"/>
        <v>3270.281303363608</v>
      </c>
      <c r="G54" s="161">
        <f t="shared" si="9"/>
        <v>3433.795368531788</v>
      </c>
      <c r="H54" s="161">
        <f t="shared" si="9"/>
        <v>3605.4835151168263</v>
      </c>
      <c r="I54" s="161">
        <f t="shared" si="9"/>
        <v>3742.491888691266</v>
      </c>
      <c r="J54" s="161">
        <f t="shared" si="9"/>
        <v>3873.47910479546</v>
      </c>
      <c r="K54" s="161">
        <f t="shared" si="9"/>
        <v>4009.0508734633013</v>
      </c>
      <c r="L54" s="161">
        <f t="shared" si="9"/>
        <v>4149.3676540345168</v>
      </c>
      <c r="M54" s="161">
        <f t="shared" si="9"/>
        <v>4294.5955219257239</v>
      </c>
    </row>
    <row r="55" spans="1:13" ht="15" hidden="1">
      <c r="A55" s="6">
        <v>11</v>
      </c>
      <c r="B55" s="161">
        <f t="shared" ref="B55:M55" si="10">B97*1.0157</f>
        <v>2742.9124923751797</v>
      </c>
      <c r="C55" s="161">
        <f t="shared" si="10"/>
        <v>2880.0662262016931</v>
      </c>
      <c r="D55" s="161">
        <f t="shared" si="10"/>
        <v>3024.0641313732754</v>
      </c>
      <c r="E55" s="161">
        <f t="shared" si="10"/>
        <v>3175.2630130311363</v>
      </c>
      <c r="F55" s="161">
        <f t="shared" si="10"/>
        <v>3334.0304885934956</v>
      </c>
      <c r="G55" s="161">
        <f t="shared" si="10"/>
        <v>3500.7341754785716</v>
      </c>
      <c r="H55" s="161">
        <f t="shared" si="10"/>
        <v>3675.7633156585957</v>
      </c>
      <c r="I55" s="161">
        <f t="shared" si="10"/>
        <v>3815.442321653622</v>
      </c>
      <c r="J55" s="161">
        <f t="shared" si="10"/>
        <v>3948.9828029114988</v>
      </c>
      <c r="K55" s="161">
        <f t="shared" si="10"/>
        <v>4087.1972010134004</v>
      </c>
      <c r="L55" s="161">
        <f t="shared" si="10"/>
        <v>4230.2491030488691</v>
      </c>
      <c r="M55" s="161">
        <f t="shared" si="10"/>
        <v>4378.3078216555796</v>
      </c>
    </row>
    <row r="56" spans="1:13" ht="15" hidden="1">
      <c r="A56" s="6">
        <v>12</v>
      </c>
      <c r="B56" s="161">
        <f t="shared" ref="B56:M56" si="11">B98*1.0157</f>
        <v>2788.2159330321047</v>
      </c>
      <c r="C56" s="161">
        <f t="shared" si="11"/>
        <v>2927.6186204759551</v>
      </c>
      <c r="D56" s="161">
        <f t="shared" si="11"/>
        <v>3074.0060388659567</v>
      </c>
      <c r="E56" s="161">
        <f t="shared" si="11"/>
        <v>3227.7025565123022</v>
      </c>
      <c r="F56" s="161">
        <f t="shared" si="11"/>
        <v>3389.0866031102169</v>
      </c>
      <c r="G56" s="161">
        <f t="shared" si="11"/>
        <v>3558.5474206319318</v>
      </c>
      <c r="H56" s="161">
        <f t="shared" si="11"/>
        <v>3736.4742510496776</v>
      </c>
      <c r="I56" s="161">
        <f t="shared" si="11"/>
        <v>3878.4602725895661</v>
      </c>
      <c r="J56" s="161">
        <f t="shared" si="11"/>
        <v>4014.2063821302004</v>
      </c>
      <c r="K56" s="161">
        <f t="shared" si="11"/>
        <v>4154.7036055047574</v>
      </c>
      <c r="L56" s="161">
        <f t="shared" si="11"/>
        <v>4300.1182316974237</v>
      </c>
      <c r="M56" s="161">
        <f t="shared" si="11"/>
        <v>4450.6223698068325</v>
      </c>
    </row>
    <row r="57" spans="1:13" ht="15" hidden="1">
      <c r="A57" s="6">
        <v>13</v>
      </c>
      <c r="B57" s="161">
        <f t="shared" ref="B57:M57" si="12">B99*1.0157</f>
        <v>2844.2451524794046</v>
      </c>
      <c r="C57" s="161">
        <f t="shared" si="12"/>
        <v>2986.4482196679191</v>
      </c>
      <c r="D57" s="161">
        <f t="shared" si="12"/>
        <v>3135.7765774036684</v>
      </c>
      <c r="E57" s="161">
        <f t="shared" si="12"/>
        <v>3292.5654062738522</v>
      </c>
      <c r="F57" s="161">
        <f t="shared" si="12"/>
        <v>3457.1931359736941</v>
      </c>
      <c r="G57" s="161">
        <f t="shared" si="12"/>
        <v>3630.0490084754269</v>
      </c>
      <c r="H57" s="161">
        <f t="shared" si="12"/>
        <v>3811.5547025822998</v>
      </c>
      <c r="I57" s="161">
        <f t="shared" si="12"/>
        <v>3956.3937812804274</v>
      </c>
      <c r="J57" s="161">
        <f t="shared" si="12"/>
        <v>4094.8675636252424</v>
      </c>
      <c r="K57" s="161">
        <f t="shared" si="12"/>
        <v>4238.1879283521248</v>
      </c>
      <c r="L57" s="161">
        <f t="shared" si="12"/>
        <v>4386.5245058444489</v>
      </c>
      <c r="M57" s="161">
        <f t="shared" si="12"/>
        <v>4540.0528635490045</v>
      </c>
    </row>
    <row r="58" spans="1:13" ht="15" hidden="1">
      <c r="A58" s="6">
        <v>14</v>
      </c>
      <c r="B58" s="161">
        <f t="shared" ref="B58:M58" si="13">B100*1.0157</f>
        <v>2899.0742091789907</v>
      </c>
      <c r="C58" s="161">
        <f t="shared" si="13"/>
        <v>3044.0235947271376</v>
      </c>
      <c r="D58" s="161">
        <f t="shared" si="13"/>
        <v>3196.2280181465962</v>
      </c>
      <c r="E58" s="161">
        <f t="shared" si="13"/>
        <v>3356.0442845785788</v>
      </c>
      <c r="F58" s="161">
        <f t="shared" si="13"/>
        <v>3523.8400114413039</v>
      </c>
      <c r="G58" s="161">
        <f t="shared" si="13"/>
        <v>3700.0368775380225</v>
      </c>
      <c r="H58" s="161">
        <f t="shared" si="13"/>
        <v>3885.0349371179709</v>
      </c>
      <c r="I58" s="161">
        <f t="shared" si="13"/>
        <v>4032.6662647284543</v>
      </c>
      <c r="J58" s="161">
        <f t="shared" si="13"/>
        <v>4173.8095839939497</v>
      </c>
      <c r="K58" s="161">
        <f t="shared" si="13"/>
        <v>4319.8929194337379</v>
      </c>
      <c r="L58" s="161">
        <f t="shared" si="13"/>
        <v>4471.0891716139176</v>
      </c>
      <c r="M58" s="161">
        <f t="shared" si="13"/>
        <v>4627.5772926204045</v>
      </c>
    </row>
    <row r="59" spans="1:13" ht="15" hidden="1">
      <c r="A59" s="6">
        <v>15</v>
      </c>
      <c r="B59" s="161">
        <f t="shared" ref="B59:M59" si="14">B101*1.0157</f>
        <v>2963.4505064752511</v>
      </c>
      <c r="C59" s="161">
        <f t="shared" si="14"/>
        <v>3111.6219505713125</v>
      </c>
      <c r="D59" s="161">
        <f t="shared" si="14"/>
        <v>3267.1998044167767</v>
      </c>
      <c r="E59" s="161">
        <f t="shared" si="14"/>
        <v>3430.5624977068669</v>
      </c>
      <c r="F59" s="161">
        <f t="shared" si="14"/>
        <v>3602.0884601368093</v>
      </c>
      <c r="G59" s="161">
        <f t="shared" si="14"/>
        <v>3782.1885582328468</v>
      </c>
      <c r="H59" s="161">
        <f t="shared" si="14"/>
        <v>3971.2952830752374</v>
      </c>
      <c r="I59" s="161">
        <f t="shared" si="14"/>
        <v>4122.2045038320966</v>
      </c>
      <c r="J59" s="161">
        <f t="shared" si="14"/>
        <v>4266.4816614662204</v>
      </c>
      <c r="K59" s="161">
        <f t="shared" si="14"/>
        <v>4415.8085196175361</v>
      </c>
      <c r="L59" s="161">
        <f t="shared" si="14"/>
        <v>4570.3618178041497</v>
      </c>
      <c r="M59" s="161">
        <f t="shared" si="14"/>
        <v>4730.3244814272957</v>
      </c>
    </row>
    <row r="60" spans="1:13" ht="15" hidden="1">
      <c r="A60" s="6">
        <v>16</v>
      </c>
      <c r="B60" s="161">
        <f t="shared" ref="B60:M60" si="15">B102*1.0157</f>
        <v>3034.973718872759</v>
      </c>
      <c r="C60" s="161">
        <f t="shared" si="15"/>
        <v>3186.7132143809417</v>
      </c>
      <c r="D60" s="161">
        <f t="shared" si="15"/>
        <v>3346.0537406246413</v>
      </c>
      <c r="E60" s="161">
        <f t="shared" si="15"/>
        <v>3513.3521027450706</v>
      </c>
      <c r="F60" s="161">
        <f t="shared" si="15"/>
        <v>3689.0191672684741</v>
      </c>
      <c r="G60" s="161">
        <f t="shared" si="15"/>
        <v>3873.4766129981012</v>
      </c>
      <c r="H60" s="161">
        <f t="shared" si="15"/>
        <v>4067.1461187372042</v>
      </c>
      <c r="I60" s="161">
        <f t="shared" si="15"/>
        <v>4221.6976712492178</v>
      </c>
      <c r="J60" s="161">
        <f t="shared" si="15"/>
        <v>4369.4570897429394</v>
      </c>
      <c r="K60" s="161">
        <f t="shared" si="15"/>
        <v>4522.3880878839418</v>
      </c>
      <c r="L60" s="161">
        <f t="shared" si="15"/>
        <v>4680.6716709598804</v>
      </c>
      <c r="M60" s="161">
        <f t="shared" si="15"/>
        <v>4844.4951794434755</v>
      </c>
    </row>
    <row r="61" spans="1:13" ht="15" hidden="1">
      <c r="A61" s="6">
        <v>17</v>
      </c>
      <c r="B61" s="161">
        <f t="shared" ref="B61:M61" si="16">B103*1.0157</f>
        <v>3101.7287171104331</v>
      </c>
      <c r="C61" s="161">
        <f t="shared" si="16"/>
        <v>3256.8092062136006</v>
      </c>
      <c r="D61" s="161">
        <f t="shared" si="16"/>
        <v>3419.6529102073832</v>
      </c>
      <c r="E61" s="161">
        <f t="shared" si="16"/>
        <v>3590.6274465099978</v>
      </c>
      <c r="F61" s="161">
        <f t="shared" si="16"/>
        <v>3770.1653062017012</v>
      </c>
      <c r="G61" s="161">
        <f t="shared" si="16"/>
        <v>3958.6773558087389</v>
      </c>
      <c r="H61" s="161">
        <f t="shared" si="16"/>
        <v>4156.6068986883729</v>
      </c>
      <c r="I61" s="161">
        <f t="shared" si="16"/>
        <v>4314.5579608385315</v>
      </c>
      <c r="J61" s="161">
        <f t="shared" si="16"/>
        <v>4465.5674894678787</v>
      </c>
      <c r="K61" s="161">
        <f t="shared" si="16"/>
        <v>4621.8623515992549</v>
      </c>
      <c r="L61" s="161">
        <f t="shared" si="16"/>
        <v>4783.6275339052281</v>
      </c>
      <c r="M61" s="161">
        <f t="shared" si="16"/>
        <v>4951.0544975919111</v>
      </c>
    </row>
    <row r="62" spans="1:13" ht="15" hidden="1">
      <c r="A62" s="6">
        <v>18</v>
      </c>
      <c r="B62" s="161">
        <f t="shared" ref="B62:M62" si="17">B104*1.0157</f>
        <v>3183.977708298316</v>
      </c>
      <c r="C62" s="161">
        <f t="shared" si="17"/>
        <v>3343.1776749409319</v>
      </c>
      <c r="D62" s="161">
        <f t="shared" si="17"/>
        <v>3510.3354774602781</v>
      </c>
      <c r="E62" s="161">
        <f t="shared" si="17"/>
        <v>3685.8511701055913</v>
      </c>
      <c r="F62" s="161">
        <f t="shared" si="17"/>
        <v>3870.1464316801225</v>
      </c>
      <c r="G62" s="161">
        <f t="shared" si="17"/>
        <v>4063.6537532641287</v>
      </c>
      <c r="H62" s="161">
        <f t="shared" si="17"/>
        <v>4266.8272504918796</v>
      </c>
      <c r="I62" s="161">
        <f t="shared" si="17"/>
        <v>4428.9666860105717</v>
      </c>
      <c r="J62" s="161">
        <f t="shared" si="17"/>
        <v>4583.9805200209421</v>
      </c>
      <c r="K62" s="161">
        <f t="shared" si="17"/>
        <v>4744.4198382216746</v>
      </c>
      <c r="L62" s="161">
        <f t="shared" si="17"/>
        <v>4910.4745325594331</v>
      </c>
      <c r="M62" s="161">
        <f t="shared" si="17"/>
        <v>5082.3411411990128</v>
      </c>
    </row>
    <row r="63" spans="1:13" ht="15" hidden="1">
      <c r="A63" s="6">
        <v>19</v>
      </c>
      <c r="B63" s="161">
        <f t="shared" ref="B63:M63" si="18">B105*1.0157</f>
        <v>3265.0373490154916</v>
      </c>
      <c r="C63" s="161">
        <f t="shared" si="18"/>
        <v>3428.2811072585114</v>
      </c>
      <c r="D63" s="161">
        <f t="shared" si="18"/>
        <v>3599.6989469183891</v>
      </c>
      <c r="E63" s="161">
        <f t="shared" si="18"/>
        <v>3779.6909222443624</v>
      </c>
      <c r="F63" s="161">
        <f t="shared" si="18"/>
        <v>3968.6678997626759</v>
      </c>
      <c r="G63" s="161">
        <f t="shared" si="18"/>
        <v>4167.1056196616128</v>
      </c>
      <c r="H63" s="161">
        <f t="shared" si="18"/>
        <v>4375.4581975754418</v>
      </c>
      <c r="I63" s="161">
        <f t="shared" si="18"/>
        <v>4541.725609083308</v>
      </c>
      <c r="J63" s="161">
        <f t="shared" si="18"/>
        <v>4700.6860054012241</v>
      </c>
      <c r="K63" s="161">
        <f t="shared" si="18"/>
        <v>4865.2100155902663</v>
      </c>
      <c r="L63" s="161">
        <f t="shared" si="18"/>
        <v>5035.4923661359262</v>
      </c>
      <c r="M63" s="161">
        <f t="shared" si="18"/>
        <v>5211.7345989506821</v>
      </c>
    </row>
    <row r="64" spans="1:13" ht="15" hidden="1">
      <c r="A64" s="6">
        <v>20</v>
      </c>
      <c r="B64" s="161">
        <f t="shared" ref="B64:M64" si="19">B106*1.0157</f>
        <v>3356.8227685230418</v>
      </c>
      <c r="C64" s="161">
        <f t="shared" si="19"/>
        <v>3524.6617444937924</v>
      </c>
      <c r="D64" s="161">
        <f t="shared" si="19"/>
        <v>3700.9018596985361</v>
      </c>
      <c r="E64" s="161">
        <f t="shared" si="19"/>
        <v>3885.9431683865114</v>
      </c>
      <c r="F64" s="161">
        <f t="shared" si="19"/>
        <v>4080.2397861919858</v>
      </c>
      <c r="G64" s="161">
        <f t="shared" si="19"/>
        <v>4284.2458287492318</v>
      </c>
      <c r="H64" s="161">
        <f t="shared" si="19"/>
        <v>4498.4586608005438</v>
      </c>
      <c r="I64" s="161">
        <f t="shared" si="19"/>
        <v>4669.4000899109651</v>
      </c>
      <c r="J64" s="161">
        <f t="shared" si="19"/>
        <v>4832.8290930578487</v>
      </c>
      <c r="K64" s="161">
        <f t="shared" si="19"/>
        <v>5001.9781113148738</v>
      </c>
      <c r="L64" s="161">
        <f t="shared" si="19"/>
        <v>5177.0473452108936</v>
      </c>
      <c r="M64" s="161">
        <f t="shared" si="19"/>
        <v>5358.2440022932751</v>
      </c>
    </row>
    <row r="65" spans="1:13" ht="15" hidden="1">
      <c r="A65" s="6">
        <v>21</v>
      </c>
      <c r="B65" s="161">
        <f t="shared" ref="B65:M65" si="20">B107*1.0157</f>
        <v>3452.1870517197194</v>
      </c>
      <c r="C65" s="161">
        <f t="shared" si="20"/>
        <v>3624.7942418503039</v>
      </c>
      <c r="D65" s="161">
        <f t="shared" si="20"/>
        <v>3806.0404413090228</v>
      </c>
      <c r="E65" s="161">
        <f t="shared" si="20"/>
        <v>3996.3365166221206</v>
      </c>
      <c r="F65" s="161">
        <f t="shared" si="20"/>
        <v>4196.15820797788</v>
      </c>
      <c r="G65" s="161">
        <f t="shared" si="20"/>
        <v>4405.959631010569</v>
      </c>
      <c r="H65" s="161">
        <f t="shared" si="20"/>
        <v>4626.2597750164987</v>
      </c>
      <c r="I65" s="161">
        <f t="shared" si="20"/>
        <v>4802.0576464671258</v>
      </c>
      <c r="J65" s="161">
        <f t="shared" si="20"/>
        <v>4970.1296640934743</v>
      </c>
      <c r="K65" s="161">
        <f t="shared" si="20"/>
        <v>5144.0842023367459</v>
      </c>
      <c r="L65" s="161">
        <f t="shared" si="20"/>
        <v>5324.1271494185312</v>
      </c>
      <c r="M65" s="161">
        <f t="shared" si="20"/>
        <v>5510.4715996481791</v>
      </c>
    </row>
    <row r="66" spans="1:13" ht="15" hidden="1">
      <c r="A66" s="6">
        <v>22</v>
      </c>
      <c r="B66" s="161">
        <f t="shared" ref="B66:M66" si="21">B108*1.0157</f>
        <v>3552.31954907623</v>
      </c>
      <c r="C66" s="161">
        <f t="shared" si="21"/>
        <v>3729.9328234607897</v>
      </c>
      <c r="D66" s="161">
        <f t="shared" si="21"/>
        <v>3916.433789544632</v>
      </c>
      <c r="E66" s="161">
        <f t="shared" si="21"/>
        <v>4112.2549384080139</v>
      </c>
      <c r="F66" s="161">
        <f t="shared" si="21"/>
        <v>4317.8720102392163</v>
      </c>
      <c r="G66" s="161">
        <f t="shared" si="21"/>
        <v>4533.7607452265247</v>
      </c>
      <c r="H66" s="161">
        <f t="shared" si="21"/>
        <v>4760.4509449432517</v>
      </c>
      <c r="I66" s="161">
        <f t="shared" si="21"/>
        <v>4941.3480808510958</v>
      </c>
      <c r="J66" s="161">
        <f t="shared" si="21"/>
        <v>5114.2952636808841</v>
      </c>
      <c r="K66" s="161">
        <f t="shared" si="21"/>
        <v>5293.2955979097151</v>
      </c>
      <c r="L66" s="161">
        <f t="shared" si="21"/>
        <v>5478.5609438365545</v>
      </c>
      <c r="M66" s="161">
        <f t="shared" si="21"/>
        <v>5670.3105768708347</v>
      </c>
    </row>
    <row r="67" spans="1:13" ht="15" hidden="1">
      <c r="A67" s="6">
        <v>23</v>
      </c>
      <c r="B67" s="161">
        <f t="shared" ref="B67:M67" si="22">B109*1.0157</f>
        <v>3665.5673384415363</v>
      </c>
      <c r="C67" s="161">
        <f t="shared" si="22"/>
        <v>3848.8462459774632</v>
      </c>
      <c r="D67" s="161">
        <f t="shared" si="22"/>
        <v>4041.283152137833</v>
      </c>
      <c r="E67" s="161">
        <f t="shared" si="22"/>
        <v>4243.353797110929</v>
      </c>
      <c r="F67" s="161">
        <f t="shared" si="22"/>
        <v>4455.5122965310193</v>
      </c>
      <c r="G67" s="161">
        <f t="shared" si="22"/>
        <v>4678.2884519714207</v>
      </c>
      <c r="H67" s="161">
        <f t="shared" si="22"/>
        <v>4912.2120650054476</v>
      </c>
      <c r="I67" s="161">
        <f t="shared" si="22"/>
        <v>5098.8761234756557</v>
      </c>
      <c r="J67" s="161">
        <f t="shared" si="22"/>
        <v>5277.3367877973033</v>
      </c>
      <c r="K67" s="161">
        <f t="shared" si="22"/>
        <v>5462.0435753702086</v>
      </c>
      <c r="L67" s="161">
        <f t="shared" si="22"/>
        <v>5653.2151005081651</v>
      </c>
      <c r="M67" s="161">
        <f t="shared" si="22"/>
        <v>5851.077629025951</v>
      </c>
    </row>
    <row r="68" spans="1:13" ht="15" hidden="1">
      <c r="A68" s="6">
        <v>24</v>
      </c>
      <c r="B68" s="161">
        <f t="shared" ref="B68:M68" si="23">B110*1.0157</f>
        <v>3780.004478277549</v>
      </c>
      <c r="C68" s="161">
        <f t="shared" si="23"/>
        <v>3969.0030803498757</v>
      </c>
      <c r="D68" s="161">
        <f t="shared" si="23"/>
        <v>4167.4516125258178</v>
      </c>
      <c r="E68" s="161">
        <f t="shared" si="23"/>
        <v>4375.8258149936601</v>
      </c>
      <c r="F68" s="161">
        <f t="shared" si="23"/>
        <v>4594.6122402186902</v>
      </c>
      <c r="G68" s="161">
        <f t="shared" si="23"/>
        <v>4824.3515020512305</v>
      </c>
      <c r="H68" s="161">
        <f t="shared" si="23"/>
        <v>5065.5625897875871</v>
      </c>
      <c r="I68" s="161">
        <f t="shared" si="23"/>
        <v>5258.0539681995169</v>
      </c>
      <c r="J68" s="161">
        <f t="shared" si="23"/>
        <v>5442.0858570864993</v>
      </c>
      <c r="K68" s="161">
        <f t="shared" si="23"/>
        <v>5632.5588620845265</v>
      </c>
      <c r="L68" s="161">
        <f t="shared" si="23"/>
        <v>5829.6984222574847</v>
      </c>
      <c r="M68" s="161">
        <f t="shared" si="23"/>
        <v>6033.737867036496</v>
      </c>
    </row>
    <row r="69" spans="1:13" ht="15" hidden="1">
      <c r="A69" s="6">
        <v>25</v>
      </c>
      <c r="B69" s="161">
        <f t="shared" ref="B69:M69" si="24">B111*1.0157</f>
        <v>3901.5885332148091</v>
      </c>
      <c r="C69" s="161">
        <f t="shared" si="24"/>
        <v>4096.6744472417531</v>
      </c>
      <c r="D69" s="161">
        <f t="shared" si="24"/>
        <v>4301.5022228514881</v>
      </c>
      <c r="E69" s="161">
        <f t="shared" si="24"/>
        <v>4516.5800370633142</v>
      </c>
      <c r="F69" s="161">
        <f t="shared" si="24"/>
        <v>4742.405254619528</v>
      </c>
      <c r="G69" s="161">
        <f t="shared" si="24"/>
        <v>4979.5293016474552</v>
      </c>
      <c r="H69" s="161">
        <f t="shared" si="24"/>
        <v>5228.5036042744277</v>
      </c>
      <c r="I69" s="161">
        <f t="shared" si="24"/>
        <v>5427.1867412368556</v>
      </c>
      <c r="J69" s="161">
        <f t="shared" si="24"/>
        <v>5617.1382771801455</v>
      </c>
      <c r="K69" s="161">
        <f t="shared" si="24"/>
        <v>5813.73811688145</v>
      </c>
      <c r="L69" s="161">
        <f t="shared" si="24"/>
        <v>6017.2189509723012</v>
      </c>
      <c r="M69" s="161">
        <f t="shared" si="24"/>
        <v>6227.8216142563306</v>
      </c>
    </row>
    <row r="70" spans="1:13" ht="15" hidden="1">
      <c r="A70" s="6">
        <v>26</v>
      </c>
      <c r="B70" s="161">
        <f t="shared" ref="B70:M70" si="25">B112*1.0157</f>
        <v>4029.1409650596165</v>
      </c>
      <c r="C70" s="161">
        <f t="shared" si="25"/>
        <v>4230.5953102433459</v>
      </c>
      <c r="D70" s="161">
        <f t="shared" si="25"/>
        <v>4442.1266975970639</v>
      </c>
      <c r="E70" s="161">
        <f t="shared" si="25"/>
        <v>4664.2324918630675</v>
      </c>
      <c r="F70" s="161">
        <f t="shared" si="25"/>
        <v>4897.4424946146701</v>
      </c>
      <c r="G70" s="161">
        <f t="shared" si="25"/>
        <v>5142.3189442562052</v>
      </c>
      <c r="H70" s="161">
        <f t="shared" si="25"/>
        <v>5399.4348914690163</v>
      </c>
      <c r="I70" s="161">
        <f t="shared" si="25"/>
        <v>5604.6134173448381</v>
      </c>
      <c r="J70" s="161">
        <f t="shared" si="25"/>
        <v>5800.7748869519073</v>
      </c>
      <c r="K70" s="161">
        <f t="shared" si="25"/>
        <v>6003.8020079952239</v>
      </c>
      <c r="L70" s="161">
        <f t="shared" si="25"/>
        <v>6213.9350782750553</v>
      </c>
      <c r="M70" s="161">
        <f t="shared" si="25"/>
        <v>6431.4228060146825</v>
      </c>
    </row>
    <row r="71" spans="1:13" ht="15" hidden="1">
      <c r="A71" s="6">
        <v>27</v>
      </c>
      <c r="B71" s="161">
        <f t="shared" ref="B71:M71" si="26">B113*1.0157</f>
        <v>4169.8086889132192</v>
      </c>
      <c r="C71" s="161">
        <f t="shared" si="26"/>
        <v>4378.2910141511247</v>
      </c>
      <c r="D71" s="161">
        <f t="shared" si="26"/>
        <v>4597.2071867002323</v>
      </c>
      <c r="E71" s="161">
        <f t="shared" si="26"/>
        <v>4827.065383579843</v>
      </c>
      <c r="F71" s="161">
        <f t="shared" si="26"/>
        <v>5068.4170309172832</v>
      </c>
      <c r="G71" s="161">
        <f t="shared" si="26"/>
        <v>5321.8459916709035</v>
      </c>
      <c r="H71" s="161">
        <f t="shared" si="26"/>
        <v>5587.9361287990469</v>
      </c>
      <c r="I71" s="161">
        <f t="shared" si="26"/>
        <v>5800.2777016934115</v>
      </c>
      <c r="J71" s="161">
        <f t="shared" si="26"/>
        <v>6003.2874212526804</v>
      </c>
      <c r="K71" s="161">
        <f t="shared" si="26"/>
        <v>6213.402480996524</v>
      </c>
      <c r="L71" s="161">
        <f t="shared" si="26"/>
        <v>6430.871567831402</v>
      </c>
      <c r="M71" s="161">
        <f t="shared" si="26"/>
        <v>6655.9520727054996</v>
      </c>
    </row>
    <row r="72" spans="1:13" ht="15" hidden="1">
      <c r="A72" s="6">
        <v>28</v>
      </c>
      <c r="B72" s="161">
        <f t="shared" ref="B72:M72" si="27">B114*1.0157</f>
        <v>4328.3491066584429</v>
      </c>
      <c r="C72" s="161">
        <f t="shared" si="27"/>
        <v>4544.7676432190665</v>
      </c>
      <c r="D72" s="161">
        <f t="shared" si="27"/>
        <v>4771.9984567861147</v>
      </c>
      <c r="E72" s="161">
        <f t="shared" si="27"/>
        <v>5010.6037857639249</v>
      </c>
      <c r="F72" s="161">
        <f t="shared" si="27"/>
        <v>5261.1350562798207</v>
      </c>
      <c r="G72" s="161">
        <f t="shared" si="27"/>
        <v>5524.1869435691597</v>
      </c>
      <c r="H72" s="161">
        <f t="shared" si="27"/>
        <v>5800.3973719753176</v>
      </c>
      <c r="I72" s="161">
        <f t="shared" si="27"/>
        <v>6020.8124721103804</v>
      </c>
      <c r="J72" s="161">
        <f t="shared" si="27"/>
        <v>6231.5409086342434</v>
      </c>
      <c r="K72" s="161">
        <f t="shared" si="27"/>
        <v>6449.6448404364419</v>
      </c>
      <c r="L72" s="161">
        <f t="shared" si="27"/>
        <v>6675.3824098517171</v>
      </c>
      <c r="M72" s="161">
        <f t="shared" si="27"/>
        <v>6909.0207941965255</v>
      </c>
    </row>
    <row r="73" spans="1:13" ht="15" hidden="1">
      <c r="A73" s="6">
        <v>29</v>
      </c>
      <c r="B73" s="161">
        <f t="shared" ref="B73:M73" si="28">B115*1.0157</f>
        <v>4489.2790376220883</v>
      </c>
      <c r="C73" s="161">
        <f t="shared" si="28"/>
        <v>4713.7419082754923</v>
      </c>
      <c r="D73" s="161">
        <f t="shared" si="28"/>
        <v>4949.4279224615657</v>
      </c>
      <c r="E73" s="161">
        <f t="shared" si="28"/>
        <v>5196.899318584643</v>
      </c>
      <c r="F73" s="161">
        <f t="shared" si="28"/>
        <v>5456.7399596030737</v>
      </c>
      <c r="G73" s="161">
        <f t="shared" si="28"/>
        <v>5729.5769575832273</v>
      </c>
      <c r="H73" s="161">
        <f t="shared" si="28"/>
        <v>6016.0590491454914</v>
      </c>
      <c r="I73" s="161">
        <f t="shared" si="28"/>
        <v>6244.6692930130193</v>
      </c>
      <c r="J73" s="161">
        <f t="shared" si="28"/>
        <v>6463.2327182684749</v>
      </c>
      <c r="K73" s="161">
        <f t="shared" si="28"/>
        <v>6689.445863407871</v>
      </c>
      <c r="L73" s="161">
        <f t="shared" si="28"/>
        <v>6923.576468627145</v>
      </c>
      <c r="M73" s="161">
        <f t="shared" si="28"/>
        <v>7165.901645029091</v>
      </c>
    </row>
    <row r="74" spans="1:13" ht="15" hidden="1">
      <c r="A74" s="6">
        <v>30</v>
      </c>
      <c r="B74" s="161">
        <f t="shared" ref="B74:M74" si="29">B116*1.0157</f>
        <v>4662.1240978468149</v>
      </c>
      <c r="C74" s="161">
        <f t="shared" si="29"/>
        <v>4895.2259778283524</v>
      </c>
      <c r="D74" s="161">
        <f t="shared" si="29"/>
        <v>5139.9834924228171</v>
      </c>
      <c r="E74" s="161">
        <f t="shared" si="29"/>
        <v>5396.991316865563</v>
      </c>
      <c r="F74" s="161">
        <f t="shared" si="29"/>
        <v>5666.8333141149369</v>
      </c>
      <c r="G74" s="161">
        <f t="shared" si="29"/>
        <v>5950.1798453453366</v>
      </c>
      <c r="H74" s="161">
        <f t="shared" si="29"/>
        <v>6247.6904594541547</v>
      </c>
      <c r="I74" s="161">
        <f t="shared" si="29"/>
        <v>6485.1026969134127</v>
      </c>
      <c r="J74" s="161">
        <f t="shared" si="29"/>
        <v>6712.0812913053815</v>
      </c>
      <c r="K74" s="161">
        <f t="shared" si="29"/>
        <v>6947.0041365010693</v>
      </c>
      <c r="L74" s="161">
        <f t="shared" si="29"/>
        <v>7190.1492812786064</v>
      </c>
      <c r="M74" s="161">
        <f t="shared" si="29"/>
        <v>7441.804506123357</v>
      </c>
    </row>
    <row r="75" spans="1:13" ht="15" hidden="1">
      <c r="A75" s="6">
        <v>31</v>
      </c>
      <c r="B75" s="161">
        <f t="shared" ref="B75:M75" si="30">B117*1.0157</f>
        <v>4844.5055863912085</v>
      </c>
      <c r="C75" s="161">
        <f t="shared" si="30"/>
        <v>5086.7330281661698</v>
      </c>
      <c r="D75" s="161">
        <f t="shared" si="30"/>
        <v>5341.0702201883287</v>
      </c>
      <c r="E75" s="161">
        <f t="shared" si="30"/>
        <v>5608.1226499700451</v>
      </c>
      <c r="F75" s="161">
        <f t="shared" si="30"/>
        <v>5888.5282418546958</v>
      </c>
      <c r="G75" s="161">
        <f t="shared" si="30"/>
        <v>6182.9573570166822</v>
      </c>
      <c r="H75" s="161">
        <f t="shared" si="30"/>
        <v>6492.1019811844153</v>
      </c>
      <c r="I75" s="161">
        <f t="shared" si="30"/>
        <v>6738.801856469423</v>
      </c>
      <c r="J75" s="161">
        <f t="shared" si="30"/>
        <v>6974.659921445852</v>
      </c>
      <c r="K75" s="161">
        <f t="shared" si="30"/>
        <v>7218.7730186964563</v>
      </c>
      <c r="L75" s="161">
        <f t="shared" si="30"/>
        <v>7471.4300743508311</v>
      </c>
      <c r="M75" s="161">
        <f t="shared" si="30"/>
        <v>7732.9301269531097</v>
      </c>
    </row>
    <row r="76" spans="1:13" ht="15" hidden="1">
      <c r="A76" s="6">
        <v>32</v>
      </c>
      <c r="B76" s="161">
        <f t="shared" ref="B76:M76" si="31">B118*1.0157</f>
        <v>5043.5812306335238</v>
      </c>
      <c r="C76" s="161">
        <f t="shared" si="31"/>
        <v>5295.7559672543966</v>
      </c>
      <c r="D76" s="161">
        <f t="shared" si="31"/>
        <v>5560.5486311417699</v>
      </c>
      <c r="E76" s="161">
        <f t="shared" si="31"/>
        <v>5838.5755220850078</v>
      </c>
      <c r="F76" s="161">
        <f t="shared" si="31"/>
        <v>6130.4961889815022</v>
      </c>
      <c r="G76" s="161">
        <f t="shared" si="31"/>
        <v>6437.02424211368</v>
      </c>
      <c r="H76" s="161">
        <f t="shared" si="31"/>
        <v>6758.8732917639627</v>
      </c>
      <c r="I76" s="161">
        <f t="shared" si="31"/>
        <v>7015.7104768509935</v>
      </c>
      <c r="J76" s="161">
        <f t="shared" si="31"/>
        <v>7261.2603435407782</v>
      </c>
      <c r="K76" s="161">
        <f t="shared" si="31"/>
        <v>7515.4044555647042</v>
      </c>
      <c r="L76" s="161">
        <f t="shared" si="31"/>
        <v>7778.4436115094686</v>
      </c>
      <c r="M76" s="161">
        <f t="shared" si="31"/>
        <v>8050.689137912299</v>
      </c>
    </row>
    <row r="77" spans="1:13" ht="15" hidden="1">
      <c r="A77" s="6">
        <v>33</v>
      </c>
      <c r="B77" s="161">
        <f t="shared" ref="B77:M77" si="32">B119*1.0157</f>
        <v>5252.1933031955059</v>
      </c>
      <c r="C77" s="161">
        <f t="shared" si="32"/>
        <v>5514.8018871275808</v>
      </c>
      <c r="D77" s="161">
        <f t="shared" si="32"/>
        <v>5790.536575345458</v>
      </c>
      <c r="E77" s="161">
        <f t="shared" si="32"/>
        <v>6080.0677290235326</v>
      </c>
      <c r="F77" s="161">
        <f t="shared" si="32"/>
        <v>6384.065709336207</v>
      </c>
      <c r="G77" s="161">
        <f t="shared" si="32"/>
        <v>6703.265751119915</v>
      </c>
      <c r="H77" s="161">
        <f t="shared" si="32"/>
        <v>7038.4355260421144</v>
      </c>
      <c r="I77" s="161">
        <f t="shared" si="32"/>
        <v>7305.8960760317141</v>
      </c>
      <c r="J77" s="161">
        <f t="shared" si="32"/>
        <v>7561.6024386928239</v>
      </c>
      <c r="K77" s="161">
        <f t="shared" si="32"/>
        <v>7826.2585240470717</v>
      </c>
      <c r="L77" s="161">
        <f t="shared" si="32"/>
        <v>8100.1775723887195</v>
      </c>
      <c r="M77" s="161">
        <f t="shared" si="32"/>
        <v>8383.6837874223238</v>
      </c>
    </row>
    <row r="78" spans="1:13" ht="15" hidden="1">
      <c r="A78" s="6">
        <v>34</v>
      </c>
      <c r="B78" s="161">
        <f t="shared" ref="B78:M78" si="33">B120*1.0157</f>
        <v>5477.4887191784046</v>
      </c>
      <c r="C78" s="161">
        <f t="shared" si="33"/>
        <v>5751.3636957511753</v>
      </c>
      <c r="D78" s="161">
        <f t="shared" si="33"/>
        <v>6038.9270150140819</v>
      </c>
      <c r="E78" s="161">
        <f t="shared" si="33"/>
        <v>6340.8706626955345</v>
      </c>
      <c r="F78" s="161">
        <f t="shared" si="33"/>
        <v>6657.9190613549636</v>
      </c>
      <c r="G78" s="161">
        <f t="shared" si="33"/>
        <v>6990.8182581058145</v>
      </c>
      <c r="H78" s="161">
        <f t="shared" si="33"/>
        <v>7340.3575491695528</v>
      </c>
      <c r="I78" s="161">
        <f t="shared" si="33"/>
        <v>7619.2911360379967</v>
      </c>
      <c r="J78" s="161">
        <f t="shared" si="33"/>
        <v>7885.9663257993261</v>
      </c>
      <c r="K78" s="161">
        <f t="shared" si="33"/>
        <v>8161.9751472023008</v>
      </c>
      <c r="L78" s="161">
        <f t="shared" si="33"/>
        <v>8447.6442773543804</v>
      </c>
      <c r="M78" s="161">
        <f t="shared" si="33"/>
        <v>8743.3118270617833</v>
      </c>
    </row>
    <row r="79" spans="1:13" ht="15" hidden="1">
      <c r="A79" s="157">
        <v>35</v>
      </c>
      <c r="B79" s="161">
        <f t="shared" ref="B79:M79" si="34">B121*1.0157</f>
        <v>5718.4982228222543</v>
      </c>
      <c r="C79" s="161">
        <f t="shared" si="34"/>
        <v>6004.423133963367</v>
      </c>
      <c r="D79" s="161">
        <f t="shared" si="34"/>
        <v>6304.6442906615348</v>
      </c>
      <c r="E79" s="161">
        <f t="shared" si="34"/>
        <v>6619.876505194612</v>
      </c>
      <c r="F79" s="161">
        <f t="shared" si="34"/>
        <v>6950.8703304543442</v>
      </c>
      <c r="G79" s="161">
        <f t="shared" si="34"/>
        <v>7298.4138469770614</v>
      </c>
      <c r="H79" s="161">
        <f t="shared" si="34"/>
        <v>7663.3345393259151</v>
      </c>
      <c r="I79" s="161">
        <f t="shared" si="34"/>
        <v>7954.5412518203002</v>
      </c>
      <c r="J79" s="161">
        <f t="shared" si="34"/>
        <v>8232.95019563401</v>
      </c>
      <c r="K79" s="161">
        <f t="shared" si="34"/>
        <v>8521.1034524812003</v>
      </c>
      <c r="L79" s="161">
        <f t="shared" si="34"/>
        <v>8819.3420733180428</v>
      </c>
      <c r="M79" s="161">
        <f t="shared" si="34"/>
        <v>9128.0190458841716</v>
      </c>
    </row>
    <row r="80" spans="1:13" hidden="1">
      <c r="A80" s="163" t="s">
        <v>1403</v>
      </c>
    </row>
    <row r="81" spans="1:13" hidden="1"/>
    <row r="82" spans="1:13" hidden="1"/>
    <row r="83" spans="1:13" hidden="1"/>
    <row r="84" spans="1:13" hidden="1"/>
    <row r="85" spans="1:13" hidden="1"/>
    <row r="86" spans="1:13" ht="15" hidden="1">
      <c r="A86" s="159" t="s">
        <v>1388</v>
      </c>
      <c r="B86" s="160" t="s">
        <v>1391</v>
      </c>
      <c r="C86" s="160" t="s">
        <v>1392</v>
      </c>
      <c r="D86" s="160" t="s">
        <v>6</v>
      </c>
      <c r="E86" s="160" t="s">
        <v>7</v>
      </c>
      <c r="F86" s="160" t="s">
        <v>8</v>
      </c>
      <c r="G86" s="160" t="s">
        <v>9</v>
      </c>
      <c r="H86" s="160" t="s">
        <v>10</v>
      </c>
      <c r="I86" s="160" t="s">
        <v>11</v>
      </c>
      <c r="J86" s="160" t="s">
        <v>0</v>
      </c>
      <c r="K86" s="160" t="s">
        <v>1</v>
      </c>
      <c r="L86" s="160" t="s">
        <v>2</v>
      </c>
      <c r="M86" s="160" t="s">
        <v>3</v>
      </c>
    </row>
    <row r="87" spans="1:13" ht="15" hidden="1">
      <c r="A87" s="6">
        <v>1</v>
      </c>
      <c r="B87" s="161">
        <v>2342.56066334262</v>
      </c>
      <c r="C87" s="161">
        <v>2459.6892287671599</v>
      </c>
      <c r="D87" s="161">
        <v>2582.6726256907</v>
      </c>
      <c r="E87" s="161">
        <v>2711.8089182622798</v>
      </c>
      <c r="F87" s="161">
        <v>2847.3961706309401</v>
      </c>
      <c r="G87" s="161">
        <v>2989.7643823902599</v>
      </c>
      <c r="H87" s="161">
        <v>3139.2541982819998</v>
      </c>
      <c r="I87" s="161">
        <v>3258.5458578167159</v>
      </c>
      <c r="J87" s="161">
        <v>3372.5949628403005</v>
      </c>
      <c r="K87" s="161">
        <v>3490.6357865397108</v>
      </c>
      <c r="L87" s="161">
        <v>3612.8080390686005</v>
      </c>
      <c r="M87" s="161">
        <v>3739.2563204360013</v>
      </c>
    </row>
    <row r="88" spans="1:13" ht="15" hidden="1">
      <c r="A88" s="6">
        <v>2</v>
      </c>
      <c r="B88" s="161">
        <v>2368.3857928272996</v>
      </c>
      <c r="C88" s="161">
        <v>2486.80242118162</v>
      </c>
      <c r="D88" s="161">
        <v>2611.13775192402</v>
      </c>
      <c r="E88" s="161">
        <v>2741.70049435172</v>
      </c>
      <c r="F88" s="161">
        <v>2878.7780674655796</v>
      </c>
      <c r="G88" s="161">
        <v>3022.7217611555402</v>
      </c>
      <c r="H88" s="161">
        <v>3173.8615750151803</v>
      </c>
      <c r="I88" s="161">
        <v>3294.4683148657568</v>
      </c>
      <c r="J88" s="161">
        <v>3409.7747058860582</v>
      </c>
      <c r="K88" s="161">
        <v>3529.1168205920699</v>
      </c>
      <c r="L88" s="161">
        <v>3652.6359093127917</v>
      </c>
      <c r="M88" s="161">
        <v>3780.4781661387392</v>
      </c>
    </row>
    <row r="89" spans="1:13" ht="15" hidden="1">
      <c r="A89" s="6">
        <v>3</v>
      </c>
      <c r="B89" s="161">
        <v>2397.7238212113798</v>
      </c>
      <c r="C89" s="161">
        <v>2517.6094800145402</v>
      </c>
      <c r="D89" s="161">
        <v>2643.4883572430399</v>
      </c>
      <c r="E89" s="161">
        <v>2775.6585170459202</v>
      </c>
      <c r="F89" s="161">
        <v>2914.4499590167597</v>
      </c>
      <c r="G89" s="161">
        <v>3060.1713924527799</v>
      </c>
      <c r="H89" s="161">
        <v>3213.1741072439199</v>
      </c>
      <c r="I89" s="161">
        <v>3335.274723319189</v>
      </c>
      <c r="J89" s="161">
        <v>3452.0093386353606</v>
      </c>
      <c r="K89" s="161">
        <v>3572.8296654875976</v>
      </c>
      <c r="L89" s="161">
        <v>3697.8787037796633</v>
      </c>
      <c r="M89" s="161">
        <v>3827.3044584119511</v>
      </c>
    </row>
    <row r="90" spans="1:13" ht="15" hidden="1">
      <c r="A90" s="6">
        <v>4</v>
      </c>
      <c r="B90" s="161">
        <v>2425.8908832956599</v>
      </c>
      <c r="C90" s="161">
        <v>2547.1817016585801</v>
      </c>
      <c r="D90" s="161">
        <v>2674.5402544840995</v>
      </c>
      <c r="E90" s="161">
        <v>2808.2646059212598</v>
      </c>
      <c r="F90" s="161">
        <v>2948.6847555636396</v>
      </c>
      <c r="G90" s="161">
        <v>3096.12005785664</v>
      </c>
      <c r="H90" s="161">
        <v>3250.9218026901999</v>
      </c>
      <c r="I90" s="161">
        <v>3374.4568311924277</v>
      </c>
      <c r="J90" s="161">
        <v>3492.5628202841626</v>
      </c>
      <c r="K90" s="161">
        <v>3614.8025189941077</v>
      </c>
      <c r="L90" s="161">
        <v>3741.3206071589016</v>
      </c>
      <c r="M90" s="161">
        <v>3872.266828409463</v>
      </c>
    </row>
    <row r="91" spans="1:13" ht="15" hidden="1">
      <c r="A91" s="6">
        <v>5</v>
      </c>
      <c r="B91" s="161">
        <v>2451.7053676321598</v>
      </c>
      <c r="C91" s="161">
        <v>2574.2948940730403</v>
      </c>
      <c r="D91" s="161">
        <v>2703.0053807174199</v>
      </c>
      <c r="E91" s="161">
        <v>2838.1561820106999</v>
      </c>
      <c r="F91" s="161">
        <v>2980.06665239828</v>
      </c>
      <c r="G91" s="161">
        <v>3129.0667914737396</v>
      </c>
      <c r="H91" s="161">
        <v>3285.5185342752002</v>
      </c>
      <c r="I91" s="161">
        <v>3410.3682385776578</v>
      </c>
      <c r="J91" s="161">
        <v>3529.7311269278753</v>
      </c>
      <c r="K91" s="161">
        <v>3653.271716370351</v>
      </c>
      <c r="L91" s="161">
        <v>3781.1362264433128</v>
      </c>
      <c r="M91" s="161">
        <v>3913.4759943688282</v>
      </c>
    </row>
    <row r="92" spans="1:13" ht="15" hidden="1">
      <c r="A92" s="6">
        <v>6</v>
      </c>
      <c r="B92" s="161">
        <v>2488.0904841114002</v>
      </c>
      <c r="C92" s="161">
        <v>2612.5003308910595</v>
      </c>
      <c r="D92" s="161">
        <v>2743.1162990596599</v>
      </c>
      <c r="E92" s="161">
        <v>2880.2790333589596</v>
      </c>
      <c r="F92" s="161">
        <v>3024.2865979379999</v>
      </c>
      <c r="G92" s="161">
        <v>3175.5009278348998</v>
      </c>
      <c r="H92" s="161">
        <v>3334.2839580877803</v>
      </c>
      <c r="I92" s="161">
        <v>3460.9867484951155</v>
      </c>
      <c r="J92" s="161">
        <v>3582.1212846924441</v>
      </c>
      <c r="K92" s="161">
        <v>3707.4955296566795</v>
      </c>
      <c r="L92" s="161">
        <v>3837.2578731946628</v>
      </c>
      <c r="M92" s="161">
        <v>3971.5618987564758</v>
      </c>
    </row>
    <row r="93" spans="1:13" ht="15" hidden="1">
      <c r="A93" s="6">
        <v>7</v>
      </c>
      <c r="B93" s="161">
        <v>2524.4756005906397</v>
      </c>
      <c r="C93" s="161">
        <v>2650.6951225609</v>
      </c>
      <c r="D93" s="161">
        <v>2783.2272174019004</v>
      </c>
      <c r="E93" s="161">
        <v>2922.3912395590401</v>
      </c>
      <c r="F93" s="161">
        <v>3068.5171886259</v>
      </c>
      <c r="G93" s="161">
        <v>3221.93506419606</v>
      </c>
      <c r="H93" s="161">
        <v>3383.0387367521803</v>
      </c>
      <c r="I93" s="161">
        <v>3511.5942087487629</v>
      </c>
      <c r="J93" s="161">
        <v>3634.5000060549692</v>
      </c>
      <c r="K93" s="161">
        <v>3761.7075062668928</v>
      </c>
      <c r="L93" s="161">
        <v>3893.3672689862342</v>
      </c>
      <c r="M93" s="161">
        <v>4029.635123400752</v>
      </c>
    </row>
    <row r="94" spans="1:13" ht="15" hidden="1">
      <c r="A94" s="6">
        <v>8</v>
      </c>
      <c r="B94" s="161">
        <v>2563.2026496694798</v>
      </c>
      <c r="C94" s="161">
        <v>2691.3595886085</v>
      </c>
      <c r="D94" s="161">
        <v>2825.9355519000601</v>
      </c>
      <c r="E94" s="161">
        <v>2967.2286036932001</v>
      </c>
      <c r="F94" s="161">
        <v>3115.5900338778602</v>
      </c>
      <c r="G94" s="161">
        <v>3271.3711323439802</v>
      </c>
      <c r="H94" s="161">
        <v>3434.9338341296798</v>
      </c>
      <c r="I94" s="161">
        <v>3565.4613198266079</v>
      </c>
      <c r="J94" s="161">
        <v>3690.252466020539</v>
      </c>
      <c r="K94" s="161">
        <v>3819.4113023312575</v>
      </c>
      <c r="L94" s="161">
        <v>3953.0906979128513</v>
      </c>
      <c r="M94" s="161">
        <v>4091.4488723398008</v>
      </c>
    </row>
    <row r="95" spans="1:13" ht="15" hidden="1">
      <c r="A95" s="6">
        <v>9</v>
      </c>
      <c r="B95" s="161">
        <v>2605.4532427959002</v>
      </c>
      <c r="C95" s="161">
        <v>2735.7285662227396</v>
      </c>
      <c r="D95" s="161">
        <v>2872.5080751875598</v>
      </c>
      <c r="E95" s="161">
        <v>3016.1430595802999</v>
      </c>
      <c r="F95" s="161">
        <v>3166.9422286981799</v>
      </c>
      <c r="G95" s="161">
        <v>3325.28880787568</v>
      </c>
      <c r="H95" s="161">
        <v>3491.5553772990993</v>
      </c>
      <c r="I95" s="161">
        <v>3624.2344816364657</v>
      </c>
      <c r="J95" s="161">
        <v>3751.0826884937419</v>
      </c>
      <c r="K95" s="161">
        <v>3882.3705825910224</v>
      </c>
      <c r="L95" s="161">
        <v>4018.2535529817078</v>
      </c>
      <c r="M95" s="161">
        <v>4158.8924273360672</v>
      </c>
    </row>
    <row r="96" spans="1:13" ht="15" hidden="1">
      <c r="A96" s="6">
        <v>10</v>
      </c>
      <c r="B96" s="161">
        <v>2648.8748022221203</v>
      </c>
      <c r="C96" s="161">
        <v>2781.3217358776801</v>
      </c>
      <c r="D96" s="161">
        <v>2920.3899517012001</v>
      </c>
      <c r="E96" s="161">
        <v>3066.40944928626</v>
      </c>
      <c r="F96" s="161">
        <v>3219.7315185227999</v>
      </c>
      <c r="G96" s="161">
        <v>3380.7180944489396</v>
      </c>
      <c r="H96" s="161">
        <v>3549.7524023991596</v>
      </c>
      <c r="I96" s="161">
        <v>3684.6429936903278</v>
      </c>
      <c r="J96" s="161">
        <v>3813.6054984694888</v>
      </c>
      <c r="K96" s="161">
        <v>3947.0816909159212</v>
      </c>
      <c r="L96" s="161">
        <v>4085.2295500979781</v>
      </c>
      <c r="M96" s="161">
        <v>4228.2125843514068</v>
      </c>
    </row>
    <row r="97" spans="1:13" ht="15" hidden="1">
      <c r="A97" s="6">
        <v>11</v>
      </c>
      <c r="B97" s="161">
        <v>2700.5144160432997</v>
      </c>
      <c r="C97" s="161">
        <v>2835.5481207065995</v>
      </c>
      <c r="D97" s="161">
        <v>2977.3202041678401</v>
      </c>
      <c r="E97" s="161">
        <v>3126.1819563169597</v>
      </c>
      <c r="F97" s="161">
        <v>3282.4953121920798</v>
      </c>
      <c r="G97" s="161">
        <v>3446.6222068313195</v>
      </c>
      <c r="H97" s="161">
        <v>3618.9458655691597</v>
      </c>
      <c r="I97" s="161">
        <v>3756.4658084607877</v>
      </c>
      <c r="J97" s="161">
        <v>3887.942111756915</v>
      </c>
      <c r="K97" s="161">
        <v>4024.0200856684064</v>
      </c>
      <c r="L97" s="161">
        <v>4164.8607886668005</v>
      </c>
      <c r="M97" s="161">
        <v>4310.6309162701382</v>
      </c>
    </row>
    <row r="98" spans="1:13" ht="15" hidden="1">
      <c r="A98" s="6">
        <v>12</v>
      </c>
      <c r="B98" s="161">
        <v>2745.1175869174999</v>
      </c>
      <c r="C98" s="161">
        <v>2882.3654824022396</v>
      </c>
      <c r="D98" s="161">
        <v>3026.49014361126</v>
      </c>
      <c r="E98" s="161">
        <v>3177.8109249899599</v>
      </c>
      <c r="F98" s="161">
        <v>3336.7004067246398</v>
      </c>
      <c r="G98" s="161">
        <v>3503.5418141497803</v>
      </c>
      <c r="H98" s="161">
        <v>3678.7183725998598</v>
      </c>
      <c r="I98" s="161">
        <v>3818.5096707586549</v>
      </c>
      <c r="J98" s="161">
        <v>3952.1575092352073</v>
      </c>
      <c r="K98" s="161">
        <v>4090.4830220584395</v>
      </c>
      <c r="L98" s="161">
        <v>4233.6499278304846</v>
      </c>
      <c r="M98" s="161">
        <v>4381.8276753045511</v>
      </c>
    </row>
    <row r="99" spans="1:13" ht="15" hidden="1">
      <c r="A99" s="6">
        <v>13</v>
      </c>
      <c r="B99" s="161">
        <v>2800.2807447862601</v>
      </c>
      <c r="C99" s="161">
        <v>2940.2857336496199</v>
      </c>
      <c r="D99" s="161">
        <v>3087.3058751635999</v>
      </c>
      <c r="E99" s="161">
        <v>3241.67116892178</v>
      </c>
      <c r="F99" s="161">
        <v>3403.7541951104599</v>
      </c>
      <c r="G99" s="161">
        <v>3573.93817906412</v>
      </c>
      <c r="H99" s="161">
        <v>3752.6382815617799</v>
      </c>
      <c r="I99" s="161">
        <v>3895.2385362611276</v>
      </c>
      <c r="J99" s="161">
        <v>4031.5718850302669</v>
      </c>
      <c r="K99" s="161">
        <v>4172.6769010063254</v>
      </c>
      <c r="L99" s="161">
        <v>4318.7205925415465</v>
      </c>
      <c r="M99" s="161">
        <v>4469.8758132805006</v>
      </c>
    </row>
    <row r="100" spans="1:13" ht="15" hidden="1">
      <c r="A100" s="6">
        <v>14</v>
      </c>
      <c r="B100" s="161">
        <v>2854.2622912070401</v>
      </c>
      <c r="C100" s="161">
        <v>2996.97114770812</v>
      </c>
      <c r="D100" s="161">
        <v>3146.82289863798</v>
      </c>
      <c r="E100" s="161">
        <v>3304.1688338865597</v>
      </c>
      <c r="F100" s="161">
        <v>3469.3708884919797</v>
      </c>
      <c r="G100" s="161">
        <v>3642.84422323326</v>
      </c>
      <c r="H100" s="161">
        <v>3824.9827085930597</v>
      </c>
      <c r="I100" s="161">
        <v>3970.3320515195965</v>
      </c>
      <c r="J100" s="161">
        <v>4109.2936733227816</v>
      </c>
      <c r="K100" s="161">
        <v>4253.1189518890787</v>
      </c>
      <c r="L100" s="161">
        <v>4401.9781152051955</v>
      </c>
      <c r="M100" s="161">
        <v>4556.0473492373776</v>
      </c>
    </row>
    <row r="101" spans="1:13" ht="15" hidden="1">
      <c r="A101" s="6">
        <v>15</v>
      </c>
      <c r="B101" s="161">
        <v>2917.6435034707602</v>
      </c>
      <c r="C101" s="161">
        <v>3063.5246141294797</v>
      </c>
      <c r="D101" s="161">
        <v>3216.6976512914998</v>
      </c>
      <c r="E101" s="161">
        <v>3377.5351951431198</v>
      </c>
      <c r="F101" s="161">
        <v>3546.4098258706399</v>
      </c>
      <c r="G101" s="161">
        <v>3723.7260591048998</v>
      </c>
      <c r="H101" s="161">
        <v>3909.9097007730998</v>
      </c>
      <c r="I101" s="161">
        <v>4058.4862694024778</v>
      </c>
      <c r="J101" s="161">
        <v>4200.5332888315643</v>
      </c>
      <c r="K101" s="161">
        <v>4347.5519539406678</v>
      </c>
      <c r="L101" s="161">
        <v>4499.716272328591</v>
      </c>
      <c r="M101" s="161">
        <v>4657.2063418600919</v>
      </c>
    </row>
    <row r="102" spans="1:13" ht="15" hidden="1">
      <c r="A102" s="6">
        <v>16</v>
      </c>
      <c r="B102" s="161">
        <v>2988.0611586814598</v>
      </c>
      <c r="C102" s="161">
        <v>3137.45516823958</v>
      </c>
      <c r="D102" s="161">
        <v>3294.3327169682398</v>
      </c>
      <c r="E102" s="161">
        <v>3459.0450947573795</v>
      </c>
      <c r="F102" s="161">
        <v>3631.9968172378399</v>
      </c>
      <c r="G102" s="161">
        <v>3813.6030451886395</v>
      </c>
      <c r="H102" s="161">
        <v>4004.2789393887997</v>
      </c>
      <c r="I102" s="161">
        <v>4156.4415390855738</v>
      </c>
      <c r="J102" s="161">
        <v>4301.9169929535683</v>
      </c>
      <c r="K102" s="161">
        <v>4452.4840877069428</v>
      </c>
      <c r="L102" s="161">
        <v>4608.3210307766858</v>
      </c>
      <c r="M102" s="161">
        <v>4769.6122668538692</v>
      </c>
    </row>
    <row r="103" spans="1:13" ht="15" hidden="1">
      <c r="A103" s="6">
        <v>17</v>
      </c>
      <c r="B103" s="161">
        <v>3053.78430354478</v>
      </c>
      <c r="C103" s="161">
        <v>3206.4676638905194</v>
      </c>
      <c r="D103" s="161">
        <v>3366.7942406295001</v>
      </c>
      <c r="E103" s="161">
        <v>3535.1259687998399</v>
      </c>
      <c r="F103" s="161">
        <v>3711.8886543287399</v>
      </c>
      <c r="G103" s="161">
        <v>3897.4868128470403</v>
      </c>
      <c r="H103" s="161">
        <v>4092.3568954301199</v>
      </c>
      <c r="I103" s="161">
        <v>4247.8664574564646</v>
      </c>
      <c r="J103" s="161">
        <v>4396.5417834674399</v>
      </c>
      <c r="K103" s="161">
        <v>4550.4207458888004</v>
      </c>
      <c r="L103" s="161">
        <v>4709.6854719949079</v>
      </c>
      <c r="M103" s="161">
        <v>4874.5244635147292</v>
      </c>
    </row>
    <row r="104" spans="1:13" ht="15" hidden="1">
      <c r="A104" s="6">
        <v>18</v>
      </c>
      <c r="B104" s="161">
        <v>3134.76194575004</v>
      </c>
      <c r="C104" s="161">
        <v>3291.5011075523598</v>
      </c>
      <c r="D104" s="161">
        <v>3456.07509841516</v>
      </c>
      <c r="E104" s="161">
        <v>3628.8777888210998</v>
      </c>
      <c r="F104" s="161">
        <v>3810.3243395492</v>
      </c>
      <c r="G104" s="161">
        <v>4000.8405565266598</v>
      </c>
      <c r="H104" s="161">
        <v>4200.8735359770399</v>
      </c>
      <c r="I104" s="161">
        <v>4360.5067303441683</v>
      </c>
      <c r="J104" s="161">
        <v>4513.124465906214</v>
      </c>
      <c r="K104" s="161">
        <v>4671.0838222129314</v>
      </c>
      <c r="L104" s="161">
        <v>4834.5717559903842</v>
      </c>
      <c r="M104" s="161">
        <v>5003.7817674500466</v>
      </c>
    </row>
    <row r="105" spans="1:13" ht="15" hidden="1">
      <c r="A105" s="6">
        <v>19</v>
      </c>
      <c r="B105" s="161">
        <v>3214.5686216555</v>
      </c>
      <c r="C105" s="161">
        <v>3375.2890688771399</v>
      </c>
      <c r="D105" s="161">
        <v>3544.0572481228601</v>
      </c>
      <c r="E105" s="161">
        <v>3721.2670298753196</v>
      </c>
      <c r="F105" s="161">
        <v>3907.3229297653597</v>
      </c>
      <c r="G105" s="161">
        <v>4102.6933343129003</v>
      </c>
      <c r="H105" s="161">
        <v>4307.8253397415001</v>
      </c>
      <c r="I105" s="161">
        <v>4471.5227026516768</v>
      </c>
      <c r="J105" s="161">
        <v>4628.0259972444856</v>
      </c>
      <c r="K105" s="161">
        <v>4790.006907148042</v>
      </c>
      <c r="L105" s="161">
        <v>4957.6571488982236</v>
      </c>
      <c r="M105" s="161">
        <v>5131.1751491096602</v>
      </c>
    </row>
    <row r="106" spans="1:13" ht="15" hidden="1">
      <c r="A106" s="6">
        <v>20</v>
      </c>
      <c r="B106" s="161">
        <v>3304.93528455552</v>
      </c>
      <c r="C106" s="161">
        <v>3470.1799197536598</v>
      </c>
      <c r="D106" s="161">
        <v>3643.6958350876598</v>
      </c>
      <c r="E106" s="161">
        <v>3825.8769010401802</v>
      </c>
      <c r="F106" s="161">
        <v>4017.1702138347796</v>
      </c>
      <c r="G106" s="161">
        <v>4218.0228696950198</v>
      </c>
      <c r="H106" s="161">
        <v>4428.9245454371803</v>
      </c>
      <c r="I106" s="161">
        <v>4597.223678163793</v>
      </c>
      <c r="J106" s="161">
        <v>4758.1265068995262</v>
      </c>
      <c r="K106" s="161">
        <v>4924.6609346410096</v>
      </c>
      <c r="L106" s="161">
        <v>5097.0240673534445</v>
      </c>
      <c r="M106" s="161">
        <v>5275.4199097108149</v>
      </c>
    </row>
    <row r="107" spans="1:13" ht="15" hidden="1">
      <c r="A107" s="6">
        <v>21</v>
      </c>
      <c r="B107" s="161">
        <v>3398.8254915031202</v>
      </c>
      <c r="C107" s="161">
        <v>3568.76463704864</v>
      </c>
      <c r="D107" s="161">
        <v>3747.2092559899797</v>
      </c>
      <c r="E107" s="161">
        <v>3934.5638639579802</v>
      </c>
      <c r="F107" s="161">
        <v>4131.2968474725603</v>
      </c>
      <c r="G107" s="161">
        <v>4337.8553027572798</v>
      </c>
      <c r="H107" s="161">
        <v>4554.7501969247796</v>
      </c>
      <c r="I107" s="161">
        <v>4727.8307044079211</v>
      </c>
      <c r="J107" s="161">
        <v>4893.3047790621977</v>
      </c>
      <c r="K107" s="161">
        <v>5064.5704463293741</v>
      </c>
      <c r="L107" s="161">
        <v>5241.8304119509021</v>
      </c>
      <c r="M107" s="161">
        <v>5425.294476369183</v>
      </c>
    </row>
    <row r="108" spans="1:13" ht="15" hidden="1">
      <c r="A108" s="6">
        <v>22</v>
      </c>
      <c r="B108" s="161">
        <v>3497.4102087980996</v>
      </c>
      <c r="C108" s="161">
        <v>3672.2780579509595</v>
      </c>
      <c r="D108" s="161">
        <v>3855.8962189077797</v>
      </c>
      <c r="E108" s="161">
        <v>4048.69049759576</v>
      </c>
      <c r="F108" s="161">
        <v>4251.1292805348194</v>
      </c>
      <c r="G108" s="161">
        <v>4463.68095424488</v>
      </c>
      <c r="H108" s="161">
        <v>4686.8671309867595</v>
      </c>
      <c r="I108" s="161">
        <v>4864.9680819642572</v>
      </c>
      <c r="J108" s="161">
        <v>5035.241964833006</v>
      </c>
      <c r="K108" s="161">
        <v>5211.4754336021606</v>
      </c>
      <c r="L108" s="161">
        <v>5393.8770737782361</v>
      </c>
      <c r="M108" s="161">
        <v>5582.6627713604748</v>
      </c>
    </row>
    <row r="109" spans="1:13" ht="15" hidden="1">
      <c r="A109" s="6">
        <v>23</v>
      </c>
      <c r="B109" s="161">
        <v>3608.90749083542</v>
      </c>
      <c r="C109" s="161">
        <v>3789.3533976345998</v>
      </c>
      <c r="D109" s="161">
        <v>3978.8157449422397</v>
      </c>
      <c r="E109" s="161">
        <v>4177.7629192782597</v>
      </c>
      <c r="F109" s="161">
        <v>4386.6420168662198</v>
      </c>
      <c r="G109" s="161">
        <v>4605.97464996694</v>
      </c>
      <c r="H109" s="161">
        <v>4836.2824308412401</v>
      </c>
      <c r="I109" s="161">
        <v>5020.0611632132077</v>
      </c>
      <c r="J109" s="161">
        <v>5195.7633039256698</v>
      </c>
      <c r="K109" s="161">
        <v>5377.615019563068</v>
      </c>
      <c r="L109" s="161">
        <v>5565.8315452477746</v>
      </c>
      <c r="M109" s="161">
        <v>5760.635649331447</v>
      </c>
    </row>
    <row r="110" spans="1:13" ht="15" hidden="1">
      <c r="A110" s="6">
        <v>24</v>
      </c>
      <c r="B110" s="161">
        <v>3721.5757391725401</v>
      </c>
      <c r="C110" s="161">
        <v>3907.6529293589401</v>
      </c>
      <c r="D110" s="161">
        <v>4103.0339790546595</v>
      </c>
      <c r="E110" s="161">
        <v>4308.1872747796197</v>
      </c>
      <c r="F110" s="161">
        <v>4523.5918482019197</v>
      </c>
      <c r="G110" s="161">
        <v>4749.7799567305601</v>
      </c>
      <c r="H110" s="161">
        <v>4987.2625674781793</v>
      </c>
      <c r="I110" s="161">
        <v>5176.7785450423517</v>
      </c>
      <c r="J110" s="161">
        <v>5357.9657941188334</v>
      </c>
      <c r="K110" s="161">
        <v>5545.4945969129922</v>
      </c>
      <c r="L110" s="161">
        <v>5739.5869078049463</v>
      </c>
      <c r="M110" s="161">
        <v>5940.4724495781193</v>
      </c>
    </row>
    <row r="111" spans="1:13" ht="15" hidden="1">
      <c r="A111" s="6">
        <v>25</v>
      </c>
      <c r="B111" s="161">
        <v>3841.2804304566398</v>
      </c>
      <c r="C111" s="161">
        <v>4033.3508390683796</v>
      </c>
      <c r="D111" s="161">
        <v>4235.0125261903004</v>
      </c>
      <c r="E111" s="161">
        <v>4446.7658137868602</v>
      </c>
      <c r="F111" s="161">
        <v>4669.1003786743404</v>
      </c>
      <c r="G111" s="161">
        <v>4902.5591234099193</v>
      </c>
      <c r="H111" s="161">
        <v>5147.6849505507798</v>
      </c>
      <c r="I111" s="161">
        <v>5343.2969786717094</v>
      </c>
      <c r="J111" s="161">
        <v>5530.3123729252193</v>
      </c>
      <c r="K111" s="161">
        <v>5723.8733059776014</v>
      </c>
      <c r="L111" s="161">
        <v>5924.2088716868175</v>
      </c>
      <c r="M111" s="161">
        <v>6131.5561821958554</v>
      </c>
    </row>
    <row r="112" spans="1:13" ht="15" hidden="1">
      <c r="A112" s="6">
        <v>26</v>
      </c>
      <c r="B112" s="161">
        <v>3966.8612435360997</v>
      </c>
      <c r="C112" s="161">
        <v>4165.2016444258597</v>
      </c>
      <c r="D112" s="161">
        <v>4373.4633234193798</v>
      </c>
      <c r="E112" s="161">
        <v>4592.1359573329401</v>
      </c>
      <c r="F112" s="161">
        <v>4821.7411584273605</v>
      </c>
      <c r="G112" s="161">
        <v>5062.8324744079991</v>
      </c>
      <c r="H112" s="161">
        <v>5315.9740981284003</v>
      </c>
      <c r="I112" s="161">
        <v>5517.9811138572786</v>
      </c>
      <c r="J112" s="161">
        <v>5711.1104528422829</v>
      </c>
      <c r="K112" s="161">
        <v>5910.9993186917627</v>
      </c>
      <c r="L112" s="161">
        <v>6117.8842948459733</v>
      </c>
      <c r="M112" s="161">
        <v>6332.0102451655821</v>
      </c>
    </row>
    <row r="113" spans="1:13" ht="15" hidden="1">
      <c r="A113" s="6">
        <v>27</v>
      </c>
      <c r="B113" s="161">
        <v>4105.3546213579002</v>
      </c>
      <c r="C113" s="161">
        <v>4310.6143685646593</v>
      </c>
      <c r="D113" s="161">
        <v>4526.1466837651196</v>
      </c>
      <c r="E113" s="161">
        <v>4752.4518889237397</v>
      </c>
      <c r="F113" s="161">
        <v>4990.0728865976989</v>
      </c>
      <c r="G113" s="161">
        <v>5239.5845147887203</v>
      </c>
      <c r="H113" s="161">
        <v>5501.5616114985196</v>
      </c>
      <c r="I113" s="161">
        <v>5710.620952735464</v>
      </c>
      <c r="J113" s="161">
        <v>5910.4926860812047</v>
      </c>
      <c r="K113" s="161">
        <v>6117.3599300940468</v>
      </c>
      <c r="L113" s="161">
        <v>6331.4675276473381</v>
      </c>
      <c r="M113" s="161">
        <v>6553.0688911149937</v>
      </c>
    </row>
    <row r="114" spans="1:13" ht="15" hidden="1">
      <c r="A114" s="6">
        <v>28</v>
      </c>
      <c r="B114" s="161">
        <v>4261.4444291212394</v>
      </c>
      <c r="C114" s="161">
        <v>4474.5177150921199</v>
      </c>
      <c r="D114" s="161">
        <v>4698.2361492429991</v>
      </c>
      <c r="E114" s="161">
        <v>4933.1532792792405</v>
      </c>
      <c r="F114" s="161">
        <v>5179.8120077580197</v>
      </c>
      <c r="G114" s="161">
        <v>5438.7978178292406</v>
      </c>
      <c r="H114" s="161">
        <v>5710.7387732355201</v>
      </c>
      <c r="I114" s="161">
        <v>5927.74684661847</v>
      </c>
      <c r="J114" s="161">
        <v>6135.2179862501162</v>
      </c>
      <c r="K114" s="161">
        <v>6349.9506157688702</v>
      </c>
      <c r="L114" s="161">
        <v>6572.1988873207802</v>
      </c>
      <c r="M114" s="161">
        <v>6802.2258483770065</v>
      </c>
    </row>
    <row r="115" spans="1:13" ht="15" hidden="1">
      <c r="A115" s="6">
        <v>29</v>
      </c>
      <c r="B115" s="161">
        <v>4419.8868146323603</v>
      </c>
      <c r="C115" s="161">
        <v>4640.8800908491603</v>
      </c>
      <c r="D115" s="161">
        <v>4872.9230308768001</v>
      </c>
      <c r="E115" s="161">
        <v>5116.5691824206388</v>
      </c>
      <c r="F115" s="161">
        <v>5372.3933834824002</v>
      </c>
      <c r="G115" s="161">
        <v>5641.0130526565199</v>
      </c>
      <c r="H115" s="161">
        <v>5923.0668988338002</v>
      </c>
      <c r="I115" s="161">
        <v>6148.1434409894846</v>
      </c>
      <c r="J115" s="161">
        <v>6363.3284614241156</v>
      </c>
      <c r="K115" s="161">
        <v>6586.0449575739594</v>
      </c>
      <c r="L115" s="161">
        <v>6816.556531089047</v>
      </c>
      <c r="M115" s="161">
        <v>7055.1360096771596</v>
      </c>
    </row>
    <row r="116" spans="1:13" ht="15" hidden="1">
      <c r="A116" s="6">
        <v>30</v>
      </c>
      <c r="B116" s="161">
        <v>4590.0601534378402</v>
      </c>
      <c r="C116" s="161">
        <v>4819.5589030504598</v>
      </c>
      <c r="D116" s="161">
        <v>5060.5331224011197</v>
      </c>
      <c r="E116" s="161">
        <v>5313.5682946397192</v>
      </c>
      <c r="F116" s="161">
        <v>5579.2392577679793</v>
      </c>
      <c r="G116" s="161">
        <v>5858.2060109730592</v>
      </c>
      <c r="H116" s="161">
        <v>6151.1179082939398</v>
      </c>
      <c r="I116" s="161">
        <v>6384.8603888091093</v>
      </c>
      <c r="J116" s="161">
        <v>6608.3305024174279</v>
      </c>
      <c r="K116" s="161">
        <v>6839.6220700020367</v>
      </c>
      <c r="L116" s="161">
        <v>7079.0088424521082</v>
      </c>
      <c r="M116" s="161">
        <v>7326.7741519379315</v>
      </c>
    </row>
    <row r="117" spans="1:13" ht="15" hidden="1">
      <c r="A117" s="6">
        <v>31</v>
      </c>
      <c r="B117" s="161">
        <v>4769.62251293808</v>
      </c>
      <c r="C117" s="161">
        <v>5008.1057676146202</v>
      </c>
      <c r="D117" s="161">
        <v>5258.5115882527598</v>
      </c>
      <c r="E117" s="161">
        <v>5521.4361031505805</v>
      </c>
      <c r="F117" s="161">
        <v>5797.5073760506993</v>
      </c>
      <c r="G117" s="161">
        <v>6087.3854061402799</v>
      </c>
      <c r="H117" s="161">
        <v>6391.7514829028405</v>
      </c>
      <c r="I117" s="161">
        <v>6634.6380392531482</v>
      </c>
      <c r="J117" s="161">
        <v>6866.8503706270076</v>
      </c>
      <c r="K117" s="161">
        <v>7107.1901335989523</v>
      </c>
      <c r="L117" s="161">
        <v>7355.9417882749149</v>
      </c>
      <c r="M117" s="161">
        <v>7613.3997508645361</v>
      </c>
    </row>
    <row r="118" spans="1:13" ht="15" hidden="1">
      <c r="A118" s="6">
        <v>32</v>
      </c>
      <c r="B118" s="161">
        <v>4965.6209812282405</v>
      </c>
      <c r="C118" s="161">
        <v>5213.8977722303798</v>
      </c>
      <c r="D118" s="161">
        <v>5474.59745115858</v>
      </c>
      <c r="E118" s="161">
        <v>5748.3267914590997</v>
      </c>
      <c r="F118" s="161">
        <v>6035.7351471709189</v>
      </c>
      <c r="G118" s="161">
        <v>6337.5250980739193</v>
      </c>
      <c r="H118" s="161">
        <v>6654.3992239479794</v>
      </c>
      <c r="I118" s="161">
        <v>6907.2663944580027</v>
      </c>
      <c r="J118" s="161">
        <v>7149.0207182640324</v>
      </c>
      <c r="K118" s="161">
        <v>7399.2364434032725</v>
      </c>
      <c r="L118" s="161">
        <v>7658.2097189223869</v>
      </c>
      <c r="M118" s="161">
        <v>7926.2470590846697</v>
      </c>
    </row>
    <row r="119" spans="1:13" ht="15" hidden="1">
      <c r="A119" s="6">
        <v>33</v>
      </c>
      <c r="B119" s="161">
        <v>5171.0084702131589</v>
      </c>
      <c r="C119" s="161">
        <v>5429.5578292089995</v>
      </c>
      <c r="D119" s="161">
        <v>5701.0303980953604</v>
      </c>
      <c r="E119" s="161">
        <v>5986.0861760593998</v>
      </c>
      <c r="F119" s="161">
        <v>6285.3851622882803</v>
      </c>
      <c r="G119" s="161">
        <v>6599.6512268582401</v>
      </c>
      <c r="H119" s="161">
        <v>6929.6401752900601</v>
      </c>
      <c r="I119" s="161">
        <v>7192.9665019510821</v>
      </c>
      <c r="J119" s="161">
        <v>7444.7203295193694</v>
      </c>
      <c r="K119" s="161">
        <v>7705.2855410525463</v>
      </c>
      <c r="L119" s="161">
        <v>7974.9705349893857</v>
      </c>
      <c r="M119" s="161">
        <v>8254.0945037140136</v>
      </c>
    </row>
    <row r="120" spans="1:13" ht="15" hidden="1">
      <c r="A120" s="6">
        <v>34</v>
      </c>
      <c r="B120" s="161">
        <v>5392.8214228398192</v>
      </c>
      <c r="C120" s="161">
        <v>5662.4630262392193</v>
      </c>
      <c r="D120" s="161">
        <v>5945.5813872344997</v>
      </c>
      <c r="E120" s="161">
        <v>6242.8577953091799</v>
      </c>
      <c r="F120" s="161">
        <v>6555.0054753913191</v>
      </c>
      <c r="G120" s="161">
        <v>6882.7589427053399</v>
      </c>
      <c r="H120" s="161">
        <v>7226.895293068379</v>
      </c>
      <c r="I120" s="161">
        <v>7501.517314204978</v>
      </c>
      <c r="J120" s="161">
        <v>7764.0704202021516</v>
      </c>
      <c r="K120" s="161">
        <v>8035.8128849092254</v>
      </c>
      <c r="L120" s="161">
        <v>8317.0663358810471</v>
      </c>
      <c r="M120" s="161">
        <v>8608.1636576368837</v>
      </c>
    </row>
    <row r="121" spans="1:13" ht="15" hidden="1">
      <c r="A121" s="157">
        <v>35</v>
      </c>
      <c r="B121" s="161">
        <v>5630.1055654447709</v>
      </c>
      <c r="C121" s="161">
        <v>5911.6108437170096</v>
      </c>
      <c r="D121" s="161">
        <v>6207.19138590286</v>
      </c>
      <c r="E121" s="161">
        <v>6517.5509551980031</v>
      </c>
      <c r="F121" s="161">
        <v>6843.428502957905</v>
      </c>
      <c r="G121" s="161">
        <v>7185.5999281058002</v>
      </c>
      <c r="H121" s="161">
        <v>7544.8799245110904</v>
      </c>
      <c r="I121" s="161">
        <v>7831.585361642512</v>
      </c>
      <c r="J121" s="161">
        <v>8105.6908492999992</v>
      </c>
      <c r="K121" s="161">
        <v>8389.3900290254987</v>
      </c>
      <c r="L121" s="161">
        <v>8683.0186800413921</v>
      </c>
      <c r="M121" s="161">
        <v>8986.9243338428387</v>
      </c>
    </row>
    <row r="122" spans="1:13" hidden="1">
      <c r="A122" s="163" t="s">
        <v>1397</v>
      </c>
    </row>
    <row r="123" spans="1:13" hidden="1"/>
    <row r="124" spans="1:13" hidden="1">
      <c r="G124" s="167" t="s">
        <v>1402</v>
      </c>
    </row>
    <row r="125" spans="1:13" hidden="1">
      <c r="G125" s="167" t="s">
        <v>1398</v>
      </c>
    </row>
    <row r="126" spans="1:13" hidden="1">
      <c r="G126" s="167" t="s">
        <v>1401</v>
      </c>
    </row>
    <row r="127" spans="1:13" ht="15" hidden="1">
      <c r="A127" s="159" t="s">
        <v>1388</v>
      </c>
      <c r="B127" s="160" t="s">
        <v>1391</v>
      </c>
      <c r="C127" s="160" t="s">
        <v>1392</v>
      </c>
      <c r="D127" s="160" t="s">
        <v>6</v>
      </c>
      <c r="E127" s="160" t="s">
        <v>7</v>
      </c>
      <c r="F127" s="160" t="s">
        <v>8</v>
      </c>
      <c r="G127" s="160" t="s">
        <v>9</v>
      </c>
      <c r="H127" s="160" t="s">
        <v>10</v>
      </c>
      <c r="I127" s="160" t="s">
        <v>11</v>
      </c>
      <c r="J127" s="160" t="s">
        <v>0</v>
      </c>
      <c r="K127" s="160" t="s">
        <v>1</v>
      </c>
      <c r="L127" s="160" t="s">
        <v>2</v>
      </c>
      <c r="M127" s="160" t="s">
        <v>3</v>
      </c>
    </row>
    <row r="128" spans="1:13" ht="15" hidden="1">
      <c r="A128" s="6">
        <v>1</v>
      </c>
      <c r="B128" s="161">
        <f>B171*1.0069</f>
        <v>2342.56066334262</v>
      </c>
      <c r="C128" s="161">
        <f t="shared" ref="C128:M128" si="35">C171*1.0069</f>
        <v>2459.6892287671599</v>
      </c>
      <c r="D128" s="161">
        <f t="shared" si="35"/>
        <v>2582.6726256907</v>
      </c>
      <c r="E128" s="161">
        <f t="shared" si="35"/>
        <v>2711.8089182622798</v>
      </c>
      <c r="F128" s="161">
        <f t="shared" si="35"/>
        <v>2847.3961706309401</v>
      </c>
      <c r="G128" s="161">
        <f t="shared" si="35"/>
        <v>2989.7643823902599</v>
      </c>
      <c r="H128" s="161">
        <f t="shared" si="35"/>
        <v>3139.2541982819998</v>
      </c>
      <c r="I128" s="161">
        <f t="shared" si="35"/>
        <v>3258.5458578167159</v>
      </c>
      <c r="J128" s="161">
        <f t="shared" si="35"/>
        <v>3372.5949628403005</v>
      </c>
      <c r="K128" s="161">
        <f t="shared" si="35"/>
        <v>3490.6357865397108</v>
      </c>
      <c r="L128" s="161">
        <f t="shared" si="35"/>
        <v>3612.8080390686005</v>
      </c>
      <c r="M128" s="161">
        <f t="shared" si="35"/>
        <v>3739.2563204360013</v>
      </c>
    </row>
    <row r="129" spans="1:13" ht="15" hidden="1">
      <c r="A129" s="6">
        <v>2</v>
      </c>
      <c r="B129" s="161">
        <f t="shared" ref="B129:M162" si="36">B172*1.0069</f>
        <v>2368.3857928272996</v>
      </c>
      <c r="C129" s="161">
        <f t="shared" si="36"/>
        <v>2486.80242118162</v>
      </c>
      <c r="D129" s="161">
        <f t="shared" si="36"/>
        <v>2611.13775192402</v>
      </c>
      <c r="E129" s="161">
        <f t="shared" si="36"/>
        <v>2741.70049435172</v>
      </c>
      <c r="F129" s="161">
        <f t="shared" si="36"/>
        <v>2878.7780674655796</v>
      </c>
      <c r="G129" s="161">
        <f t="shared" si="36"/>
        <v>3022.7217611555402</v>
      </c>
      <c r="H129" s="161">
        <f t="shared" si="36"/>
        <v>3173.8615750151803</v>
      </c>
      <c r="I129" s="161">
        <f t="shared" si="36"/>
        <v>3294.4683148657568</v>
      </c>
      <c r="J129" s="161">
        <f t="shared" si="36"/>
        <v>3409.7747058860582</v>
      </c>
      <c r="K129" s="161">
        <f t="shared" si="36"/>
        <v>3529.1168205920699</v>
      </c>
      <c r="L129" s="161">
        <f t="shared" si="36"/>
        <v>3652.6359093127917</v>
      </c>
      <c r="M129" s="161">
        <f t="shared" si="36"/>
        <v>3780.4781661387392</v>
      </c>
    </row>
    <row r="130" spans="1:13" ht="15" hidden="1">
      <c r="A130" s="6">
        <v>3</v>
      </c>
      <c r="B130" s="161">
        <f t="shared" si="36"/>
        <v>2397.7238212113798</v>
      </c>
      <c r="C130" s="161">
        <f t="shared" si="36"/>
        <v>2517.6094800145402</v>
      </c>
      <c r="D130" s="161">
        <f t="shared" si="36"/>
        <v>2643.4883572430399</v>
      </c>
      <c r="E130" s="161">
        <f t="shared" si="36"/>
        <v>2775.6585170459202</v>
      </c>
      <c r="F130" s="161">
        <f t="shared" si="36"/>
        <v>2914.4499590167597</v>
      </c>
      <c r="G130" s="161">
        <f t="shared" si="36"/>
        <v>3060.1713924527799</v>
      </c>
      <c r="H130" s="161">
        <f t="shared" si="36"/>
        <v>3213.1741072439199</v>
      </c>
      <c r="I130" s="161">
        <f t="shared" si="36"/>
        <v>3335.274723319189</v>
      </c>
      <c r="J130" s="161">
        <f t="shared" si="36"/>
        <v>3452.0093386353606</v>
      </c>
      <c r="K130" s="161">
        <f t="shared" si="36"/>
        <v>3572.8296654875976</v>
      </c>
      <c r="L130" s="161">
        <f t="shared" si="36"/>
        <v>3697.8787037796633</v>
      </c>
      <c r="M130" s="161">
        <f t="shared" si="36"/>
        <v>3827.3044584119511</v>
      </c>
    </row>
    <row r="131" spans="1:13" ht="15" hidden="1">
      <c r="A131" s="6">
        <v>4</v>
      </c>
      <c r="B131" s="161">
        <f t="shared" si="36"/>
        <v>2425.8908832956599</v>
      </c>
      <c r="C131" s="161">
        <f t="shared" si="36"/>
        <v>2547.1817016585801</v>
      </c>
      <c r="D131" s="161">
        <f t="shared" si="36"/>
        <v>2674.5402544840995</v>
      </c>
      <c r="E131" s="161">
        <f t="shared" si="36"/>
        <v>2808.2646059212598</v>
      </c>
      <c r="F131" s="161">
        <f t="shared" si="36"/>
        <v>2948.6847555636396</v>
      </c>
      <c r="G131" s="161">
        <f t="shared" si="36"/>
        <v>3096.12005785664</v>
      </c>
      <c r="H131" s="161">
        <f t="shared" si="36"/>
        <v>3250.9218026901999</v>
      </c>
      <c r="I131" s="161">
        <f t="shared" si="36"/>
        <v>3374.4568311924277</v>
      </c>
      <c r="J131" s="161">
        <f t="shared" si="36"/>
        <v>3492.5628202841626</v>
      </c>
      <c r="K131" s="161">
        <f t="shared" si="36"/>
        <v>3614.8025189941077</v>
      </c>
      <c r="L131" s="161">
        <f t="shared" si="36"/>
        <v>3741.3206071589016</v>
      </c>
      <c r="M131" s="161">
        <f t="shared" si="36"/>
        <v>3872.266828409463</v>
      </c>
    </row>
    <row r="132" spans="1:13" ht="15" hidden="1">
      <c r="A132" s="6">
        <v>5</v>
      </c>
      <c r="B132" s="161">
        <f t="shared" si="36"/>
        <v>2451.7053676321598</v>
      </c>
      <c r="C132" s="161">
        <f t="shared" si="36"/>
        <v>2574.2948940730403</v>
      </c>
      <c r="D132" s="161">
        <f t="shared" si="36"/>
        <v>2703.0053807174199</v>
      </c>
      <c r="E132" s="161">
        <f t="shared" si="36"/>
        <v>2838.1561820106999</v>
      </c>
      <c r="F132" s="161">
        <f t="shared" si="36"/>
        <v>2980.06665239828</v>
      </c>
      <c r="G132" s="161">
        <f t="shared" si="36"/>
        <v>3129.0667914737396</v>
      </c>
      <c r="H132" s="161">
        <f t="shared" si="36"/>
        <v>3285.5185342752002</v>
      </c>
      <c r="I132" s="161">
        <f t="shared" si="36"/>
        <v>3410.3682385776578</v>
      </c>
      <c r="J132" s="161">
        <f t="shared" si="36"/>
        <v>3529.7311269278753</v>
      </c>
      <c r="K132" s="161">
        <f t="shared" si="36"/>
        <v>3653.271716370351</v>
      </c>
      <c r="L132" s="161">
        <f t="shared" si="36"/>
        <v>3781.1362264433128</v>
      </c>
      <c r="M132" s="161">
        <f t="shared" si="36"/>
        <v>3913.4759943688282</v>
      </c>
    </row>
    <row r="133" spans="1:13" ht="15" hidden="1">
      <c r="A133" s="6">
        <v>6</v>
      </c>
      <c r="B133" s="161">
        <f t="shared" si="36"/>
        <v>2488.0904841114002</v>
      </c>
      <c r="C133" s="161">
        <f t="shared" si="36"/>
        <v>2612.5003308910595</v>
      </c>
      <c r="D133" s="161">
        <f t="shared" si="36"/>
        <v>2743.1162990596599</v>
      </c>
      <c r="E133" s="161">
        <f t="shared" si="36"/>
        <v>2880.2790333589596</v>
      </c>
      <c r="F133" s="161">
        <f t="shared" si="36"/>
        <v>3024.2865979379999</v>
      </c>
      <c r="G133" s="161">
        <f t="shared" si="36"/>
        <v>3175.5009278348998</v>
      </c>
      <c r="H133" s="161">
        <f t="shared" si="36"/>
        <v>3334.2839580877803</v>
      </c>
      <c r="I133" s="161">
        <f t="shared" si="36"/>
        <v>3460.9867484951155</v>
      </c>
      <c r="J133" s="161">
        <f t="shared" si="36"/>
        <v>3582.1212846924441</v>
      </c>
      <c r="K133" s="161">
        <f t="shared" si="36"/>
        <v>3707.4955296566795</v>
      </c>
      <c r="L133" s="161">
        <f t="shared" si="36"/>
        <v>3837.2578731946628</v>
      </c>
      <c r="M133" s="161">
        <f t="shared" si="36"/>
        <v>3971.5618987564758</v>
      </c>
    </row>
    <row r="134" spans="1:13" ht="15" hidden="1">
      <c r="A134" s="6">
        <v>7</v>
      </c>
      <c r="B134" s="161">
        <f t="shared" si="36"/>
        <v>2524.4756005906397</v>
      </c>
      <c r="C134" s="161">
        <f t="shared" si="36"/>
        <v>2650.6951225609</v>
      </c>
      <c r="D134" s="161">
        <f t="shared" si="36"/>
        <v>2783.2272174019004</v>
      </c>
      <c r="E134" s="161">
        <f t="shared" si="36"/>
        <v>2922.3912395590401</v>
      </c>
      <c r="F134" s="161">
        <f t="shared" si="36"/>
        <v>3068.5171886259</v>
      </c>
      <c r="G134" s="161">
        <f t="shared" si="36"/>
        <v>3221.93506419606</v>
      </c>
      <c r="H134" s="161">
        <f t="shared" si="36"/>
        <v>3383.0387367521803</v>
      </c>
      <c r="I134" s="161">
        <f t="shared" si="36"/>
        <v>3511.5942087487629</v>
      </c>
      <c r="J134" s="161">
        <f t="shared" si="36"/>
        <v>3634.5000060549692</v>
      </c>
      <c r="K134" s="161">
        <f t="shared" si="36"/>
        <v>3761.7075062668928</v>
      </c>
      <c r="L134" s="161">
        <f t="shared" si="36"/>
        <v>3893.3672689862342</v>
      </c>
      <c r="M134" s="161">
        <f t="shared" si="36"/>
        <v>4029.635123400752</v>
      </c>
    </row>
    <row r="135" spans="1:13" ht="15" hidden="1">
      <c r="A135" s="6">
        <v>8</v>
      </c>
      <c r="B135" s="161">
        <f t="shared" si="36"/>
        <v>2563.2026496694798</v>
      </c>
      <c r="C135" s="161">
        <f t="shared" si="36"/>
        <v>2691.3595886085</v>
      </c>
      <c r="D135" s="161">
        <f t="shared" si="36"/>
        <v>2825.9355519000601</v>
      </c>
      <c r="E135" s="161">
        <f t="shared" si="36"/>
        <v>2967.2286036932001</v>
      </c>
      <c r="F135" s="161">
        <f t="shared" si="36"/>
        <v>3115.5900338778602</v>
      </c>
      <c r="G135" s="161">
        <f t="shared" si="36"/>
        <v>3271.3711323439802</v>
      </c>
      <c r="H135" s="161">
        <f t="shared" si="36"/>
        <v>3434.9338341296798</v>
      </c>
      <c r="I135" s="161">
        <f t="shared" si="36"/>
        <v>3565.4613198266079</v>
      </c>
      <c r="J135" s="161">
        <f t="shared" si="36"/>
        <v>3690.252466020539</v>
      </c>
      <c r="K135" s="161">
        <f t="shared" si="36"/>
        <v>3819.4113023312575</v>
      </c>
      <c r="L135" s="161">
        <f t="shared" si="36"/>
        <v>3953.0906979128513</v>
      </c>
      <c r="M135" s="161">
        <f t="shared" si="36"/>
        <v>4091.4488723398008</v>
      </c>
    </row>
    <row r="136" spans="1:13" ht="15" hidden="1">
      <c r="A136" s="6">
        <v>9</v>
      </c>
      <c r="B136" s="161">
        <f t="shared" si="36"/>
        <v>2605.4532427959002</v>
      </c>
      <c r="C136" s="161">
        <f t="shared" si="36"/>
        <v>2735.7285662227396</v>
      </c>
      <c r="D136" s="161">
        <f t="shared" si="36"/>
        <v>2872.5080751875598</v>
      </c>
      <c r="E136" s="161">
        <f t="shared" si="36"/>
        <v>3016.1430595802999</v>
      </c>
      <c r="F136" s="161">
        <f t="shared" si="36"/>
        <v>3166.9422286981799</v>
      </c>
      <c r="G136" s="161">
        <f t="shared" si="36"/>
        <v>3325.28880787568</v>
      </c>
      <c r="H136" s="161">
        <f t="shared" si="36"/>
        <v>3491.5553772990993</v>
      </c>
      <c r="I136" s="161">
        <f t="shared" si="36"/>
        <v>3624.2344816364657</v>
      </c>
      <c r="J136" s="161">
        <f t="shared" si="36"/>
        <v>3751.0826884937419</v>
      </c>
      <c r="K136" s="161">
        <f t="shared" si="36"/>
        <v>3882.3705825910224</v>
      </c>
      <c r="L136" s="161">
        <f t="shared" si="36"/>
        <v>4018.2535529817078</v>
      </c>
      <c r="M136" s="161">
        <f t="shared" si="36"/>
        <v>4158.8924273360672</v>
      </c>
    </row>
    <row r="137" spans="1:13" ht="15" hidden="1">
      <c r="A137" s="6">
        <v>10</v>
      </c>
      <c r="B137" s="161">
        <f t="shared" si="36"/>
        <v>2648.8748022221203</v>
      </c>
      <c r="C137" s="161">
        <f t="shared" si="36"/>
        <v>2781.3217358776801</v>
      </c>
      <c r="D137" s="161">
        <f t="shared" si="36"/>
        <v>2920.3899517012001</v>
      </c>
      <c r="E137" s="161">
        <f t="shared" si="36"/>
        <v>3066.40944928626</v>
      </c>
      <c r="F137" s="161">
        <f t="shared" si="36"/>
        <v>3219.7315185227999</v>
      </c>
      <c r="G137" s="161">
        <f t="shared" si="36"/>
        <v>3380.7180944489396</v>
      </c>
      <c r="H137" s="161">
        <f t="shared" si="36"/>
        <v>3549.7524023991596</v>
      </c>
      <c r="I137" s="161">
        <f t="shared" si="36"/>
        <v>3684.6429936903278</v>
      </c>
      <c r="J137" s="161">
        <f t="shared" si="36"/>
        <v>3813.6054984694888</v>
      </c>
      <c r="K137" s="161">
        <f t="shared" si="36"/>
        <v>3947.0816909159212</v>
      </c>
      <c r="L137" s="161">
        <f t="shared" si="36"/>
        <v>4085.2295500979781</v>
      </c>
      <c r="M137" s="161">
        <f t="shared" si="36"/>
        <v>4228.2125843514068</v>
      </c>
    </row>
    <row r="138" spans="1:13" ht="15" hidden="1">
      <c r="A138" s="6">
        <v>11</v>
      </c>
      <c r="B138" s="161">
        <f t="shared" si="36"/>
        <v>2700.5144160432997</v>
      </c>
      <c r="C138" s="161">
        <f t="shared" si="36"/>
        <v>2835.5481207065995</v>
      </c>
      <c r="D138" s="161">
        <f t="shared" si="36"/>
        <v>2977.3202041678401</v>
      </c>
      <c r="E138" s="161">
        <f t="shared" si="36"/>
        <v>3126.1819563169597</v>
      </c>
      <c r="F138" s="161">
        <f t="shared" si="36"/>
        <v>3282.4953121920798</v>
      </c>
      <c r="G138" s="161">
        <f t="shared" si="36"/>
        <v>3446.6222068313195</v>
      </c>
      <c r="H138" s="161">
        <f t="shared" si="36"/>
        <v>3618.9458655691597</v>
      </c>
      <c r="I138" s="161">
        <f t="shared" si="36"/>
        <v>3756.4658084607877</v>
      </c>
      <c r="J138" s="161">
        <f t="shared" si="36"/>
        <v>3887.942111756915</v>
      </c>
      <c r="K138" s="161">
        <f t="shared" si="36"/>
        <v>4024.0200856684064</v>
      </c>
      <c r="L138" s="161">
        <f t="shared" si="36"/>
        <v>4164.8607886668005</v>
      </c>
      <c r="M138" s="161">
        <f t="shared" si="36"/>
        <v>4310.6309162701382</v>
      </c>
    </row>
    <row r="139" spans="1:13" ht="15" hidden="1">
      <c r="A139" s="6">
        <v>12</v>
      </c>
      <c r="B139" s="161">
        <f t="shared" si="36"/>
        <v>2745.1175869174999</v>
      </c>
      <c r="C139" s="161">
        <f t="shared" si="36"/>
        <v>2882.3654824022396</v>
      </c>
      <c r="D139" s="161">
        <f t="shared" si="36"/>
        <v>3026.49014361126</v>
      </c>
      <c r="E139" s="161">
        <f t="shared" si="36"/>
        <v>3177.8109249899599</v>
      </c>
      <c r="F139" s="161">
        <f t="shared" si="36"/>
        <v>3336.7004067246398</v>
      </c>
      <c r="G139" s="161">
        <f t="shared" si="36"/>
        <v>3503.5418141497803</v>
      </c>
      <c r="H139" s="161">
        <f t="shared" si="36"/>
        <v>3678.7183725998598</v>
      </c>
      <c r="I139" s="161">
        <f t="shared" si="36"/>
        <v>3818.5096707586549</v>
      </c>
      <c r="J139" s="161">
        <f t="shared" si="36"/>
        <v>3952.1575092352073</v>
      </c>
      <c r="K139" s="161">
        <f t="shared" si="36"/>
        <v>4090.4830220584395</v>
      </c>
      <c r="L139" s="161">
        <f t="shared" si="36"/>
        <v>4233.6499278304846</v>
      </c>
      <c r="M139" s="161">
        <f t="shared" si="36"/>
        <v>4381.8276753045511</v>
      </c>
    </row>
    <row r="140" spans="1:13" ht="15" hidden="1">
      <c r="A140" s="6">
        <v>13</v>
      </c>
      <c r="B140" s="161">
        <f t="shared" si="36"/>
        <v>2800.2807447862601</v>
      </c>
      <c r="C140" s="161">
        <f t="shared" si="36"/>
        <v>2940.2857336496199</v>
      </c>
      <c r="D140" s="161">
        <f t="shared" si="36"/>
        <v>3087.3058751635999</v>
      </c>
      <c r="E140" s="161">
        <f t="shared" si="36"/>
        <v>3241.67116892178</v>
      </c>
      <c r="F140" s="161">
        <f t="shared" si="36"/>
        <v>3403.7541951104599</v>
      </c>
      <c r="G140" s="161">
        <f t="shared" si="36"/>
        <v>3573.93817906412</v>
      </c>
      <c r="H140" s="161">
        <f t="shared" si="36"/>
        <v>3752.6382815617799</v>
      </c>
      <c r="I140" s="161">
        <f t="shared" si="36"/>
        <v>3895.2385362611276</v>
      </c>
      <c r="J140" s="161">
        <f t="shared" si="36"/>
        <v>4031.5718850302669</v>
      </c>
      <c r="K140" s="161">
        <f t="shared" si="36"/>
        <v>4172.6769010063254</v>
      </c>
      <c r="L140" s="161">
        <f t="shared" si="36"/>
        <v>4318.7205925415465</v>
      </c>
      <c r="M140" s="161">
        <f t="shared" si="36"/>
        <v>4469.8758132805006</v>
      </c>
    </row>
    <row r="141" spans="1:13" ht="15" hidden="1">
      <c r="A141" s="6">
        <v>14</v>
      </c>
      <c r="B141" s="161">
        <f t="shared" si="36"/>
        <v>2854.2622912070401</v>
      </c>
      <c r="C141" s="161">
        <f t="shared" si="36"/>
        <v>2996.97114770812</v>
      </c>
      <c r="D141" s="161">
        <f t="shared" si="36"/>
        <v>3146.82289863798</v>
      </c>
      <c r="E141" s="161">
        <f t="shared" si="36"/>
        <v>3304.1688338865597</v>
      </c>
      <c r="F141" s="161">
        <f t="shared" si="36"/>
        <v>3469.3708884919797</v>
      </c>
      <c r="G141" s="161">
        <f t="shared" si="36"/>
        <v>3642.84422323326</v>
      </c>
      <c r="H141" s="161">
        <f t="shared" si="36"/>
        <v>3824.9827085930597</v>
      </c>
      <c r="I141" s="161">
        <f t="shared" si="36"/>
        <v>3970.3320515195965</v>
      </c>
      <c r="J141" s="161">
        <f t="shared" si="36"/>
        <v>4109.2936733227816</v>
      </c>
      <c r="K141" s="161">
        <f t="shared" si="36"/>
        <v>4253.1189518890787</v>
      </c>
      <c r="L141" s="161">
        <f t="shared" si="36"/>
        <v>4401.9781152051955</v>
      </c>
      <c r="M141" s="161">
        <f t="shared" si="36"/>
        <v>4556.0473492373776</v>
      </c>
    </row>
    <row r="142" spans="1:13" ht="15" hidden="1">
      <c r="A142" s="6">
        <v>15</v>
      </c>
      <c r="B142" s="161">
        <f t="shared" si="36"/>
        <v>2917.6435034707602</v>
      </c>
      <c r="C142" s="161">
        <f t="shared" si="36"/>
        <v>3063.5246141294797</v>
      </c>
      <c r="D142" s="161">
        <f t="shared" si="36"/>
        <v>3216.6976512914998</v>
      </c>
      <c r="E142" s="161">
        <f t="shared" si="36"/>
        <v>3377.5351951431198</v>
      </c>
      <c r="F142" s="161">
        <f t="shared" si="36"/>
        <v>3546.4098258706399</v>
      </c>
      <c r="G142" s="161">
        <f t="shared" si="36"/>
        <v>3723.7260591048998</v>
      </c>
      <c r="H142" s="161">
        <f t="shared" si="36"/>
        <v>3909.9097007730998</v>
      </c>
      <c r="I142" s="161">
        <f t="shared" si="36"/>
        <v>4058.4862694024778</v>
      </c>
      <c r="J142" s="161">
        <f t="shared" si="36"/>
        <v>4200.5332888315643</v>
      </c>
      <c r="K142" s="161">
        <f t="shared" si="36"/>
        <v>4347.5519539406678</v>
      </c>
      <c r="L142" s="161">
        <f t="shared" si="36"/>
        <v>4499.716272328591</v>
      </c>
      <c r="M142" s="161">
        <f t="shared" si="36"/>
        <v>4657.2063418600919</v>
      </c>
    </row>
    <row r="143" spans="1:13" ht="15" hidden="1">
      <c r="A143" s="6">
        <v>16</v>
      </c>
      <c r="B143" s="161">
        <f t="shared" si="36"/>
        <v>2988.0611586814598</v>
      </c>
      <c r="C143" s="161">
        <f t="shared" si="36"/>
        <v>3137.45516823958</v>
      </c>
      <c r="D143" s="161">
        <f t="shared" si="36"/>
        <v>3294.3327169682398</v>
      </c>
      <c r="E143" s="161">
        <f t="shared" si="36"/>
        <v>3459.0450947573795</v>
      </c>
      <c r="F143" s="161">
        <f t="shared" si="36"/>
        <v>3631.9968172378399</v>
      </c>
      <c r="G143" s="161">
        <f t="shared" si="36"/>
        <v>3813.6030451886395</v>
      </c>
      <c r="H143" s="161">
        <f t="shared" si="36"/>
        <v>4004.2789393887997</v>
      </c>
      <c r="I143" s="161">
        <f t="shared" si="36"/>
        <v>4156.4415390855738</v>
      </c>
      <c r="J143" s="161">
        <f t="shared" si="36"/>
        <v>4301.9169929535683</v>
      </c>
      <c r="K143" s="161">
        <f t="shared" si="36"/>
        <v>4452.4840877069428</v>
      </c>
      <c r="L143" s="161">
        <f t="shared" si="36"/>
        <v>4608.3210307766858</v>
      </c>
      <c r="M143" s="161">
        <f t="shared" si="36"/>
        <v>4769.6122668538692</v>
      </c>
    </row>
    <row r="144" spans="1:13" ht="15" hidden="1">
      <c r="A144" s="6">
        <v>17</v>
      </c>
      <c r="B144" s="161">
        <f t="shared" si="36"/>
        <v>3053.78430354478</v>
      </c>
      <c r="C144" s="161">
        <f t="shared" si="36"/>
        <v>3206.4676638905194</v>
      </c>
      <c r="D144" s="161">
        <f t="shared" si="36"/>
        <v>3366.7942406295001</v>
      </c>
      <c r="E144" s="161">
        <f t="shared" si="36"/>
        <v>3535.1259687998399</v>
      </c>
      <c r="F144" s="161">
        <f t="shared" si="36"/>
        <v>3711.8886543287399</v>
      </c>
      <c r="G144" s="161">
        <f t="shared" si="36"/>
        <v>3897.4868128470403</v>
      </c>
      <c r="H144" s="161">
        <f t="shared" si="36"/>
        <v>4092.3568954301199</v>
      </c>
      <c r="I144" s="161">
        <f t="shared" si="36"/>
        <v>4247.8664574564646</v>
      </c>
      <c r="J144" s="161">
        <f t="shared" si="36"/>
        <v>4396.5417834674399</v>
      </c>
      <c r="K144" s="161">
        <f t="shared" si="36"/>
        <v>4550.4207458888004</v>
      </c>
      <c r="L144" s="161">
        <f t="shared" si="36"/>
        <v>4709.6854719949079</v>
      </c>
      <c r="M144" s="161">
        <f t="shared" si="36"/>
        <v>4874.5244635147292</v>
      </c>
    </row>
    <row r="145" spans="1:13" ht="15" hidden="1">
      <c r="A145" s="6">
        <v>18</v>
      </c>
      <c r="B145" s="161">
        <f t="shared" si="36"/>
        <v>3134.76194575004</v>
      </c>
      <c r="C145" s="161">
        <f t="shared" si="36"/>
        <v>3291.5011075523598</v>
      </c>
      <c r="D145" s="161">
        <f t="shared" si="36"/>
        <v>3456.07509841516</v>
      </c>
      <c r="E145" s="161">
        <f t="shared" si="36"/>
        <v>3628.8777888210998</v>
      </c>
      <c r="F145" s="161">
        <f t="shared" si="36"/>
        <v>3810.3243395492</v>
      </c>
      <c r="G145" s="161">
        <f t="shared" si="36"/>
        <v>4000.8405565266598</v>
      </c>
      <c r="H145" s="161">
        <f t="shared" si="36"/>
        <v>4200.8735359770399</v>
      </c>
      <c r="I145" s="161">
        <f t="shared" si="36"/>
        <v>4360.5067303441683</v>
      </c>
      <c r="J145" s="161">
        <f t="shared" si="36"/>
        <v>4513.124465906214</v>
      </c>
      <c r="K145" s="161">
        <f t="shared" si="36"/>
        <v>4671.0838222129314</v>
      </c>
      <c r="L145" s="161">
        <f t="shared" si="36"/>
        <v>4834.5717559903842</v>
      </c>
      <c r="M145" s="161">
        <f t="shared" si="36"/>
        <v>5003.7817674500466</v>
      </c>
    </row>
    <row r="146" spans="1:13" ht="15" hidden="1">
      <c r="A146" s="6">
        <v>19</v>
      </c>
      <c r="B146" s="161">
        <f t="shared" si="36"/>
        <v>3214.5686216555</v>
      </c>
      <c r="C146" s="161">
        <f t="shared" si="36"/>
        <v>3375.2890688771399</v>
      </c>
      <c r="D146" s="161">
        <f t="shared" si="36"/>
        <v>3544.0572481228601</v>
      </c>
      <c r="E146" s="161">
        <f t="shared" si="36"/>
        <v>3721.2670298753196</v>
      </c>
      <c r="F146" s="161">
        <f t="shared" si="36"/>
        <v>3907.3229297653597</v>
      </c>
      <c r="G146" s="161">
        <f t="shared" si="36"/>
        <v>4102.6933343129003</v>
      </c>
      <c r="H146" s="161">
        <f t="shared" si="36"/>
        <v>4307.8253397415001</v>
      </c>
      <c r="I146" s="161">
        <f t="shared" si="36"/>
        <v>4471.5227026516768</v>
      </c>
      <c r="J146" s="161">
        <f t="shared" si="36"/>
        <v>4628.0259972444856</v>
      </c>
      <c r="K146" s="161">
        <f t="shared" si="36"/>
        <v>4790.006907148042</v>
      </c>
      <c r="L146" s="161">
        <f t="shared" si="36"/>
        <v>4957.6571488982236</v>
      </c>
      <c r="M146" s="161">
        <f t="shared" si="36"/>
        <v>5131.1751491096602</v>
      </c>
    </row>
    <row r="147" spans="1:13" ht="15" hidden="1">
      <c r="A147" s="6">
        <v>20</v>
      </c>
      <c r="B147" s="161">
        <f t="shared" si="36"/>
        <v>3304.93528455552</v>
      </c>
      <c r="C147" s="161">
        <f t="shared" si="36"/>
        <v>3470.1799197536598</v>
      </c>
      <c r="D147" s="161">
        <f t="shared" si="36"/>
        <v>3643.6958350876598</v>
      </c>
      <c r="E147" s="161">
        <f t="shared" si="36"/>
        <v>3825.8769010401802</v>
      </c>
      <c r="F147" s="161">
        <f t="shared" si="36"/>
        <v>4017.1702138347796</v>
      </c>
      <c r="G147" s="161">
        <f t="shared" si="36"/>
        <v>4218.0228696950198</v>
      </c>
      <c r="H147" s="161">
        <f t="shared" si="36"/>
        <v>4428.9245454371803</v>
      </c>
      <c r="I147" s="161">
        <f t="shared" si="36"/>
        <v>4597.223678163793</v>
      </c>
      <c r="J147" s="161">
        <f t="shared" si="36"/>
        <v>4758.1265068995262</v>
      </c>
      <c r="K147" s="161">
        <f t="shared" si="36"/>
        <v>4924.6609346410096</v>
      </c>
      <c r="L147" s="161">
        <f t="shared" si="36"/>
        <v>5097.0240673534445</v>
      </c>
      <c r="M147" s="161">
        <f t="shared" si="36"/>
        <v>5275.4199097108149</v>
      </c>
    </row>
    <row r="148" spans="1:13" ht="15" hidden="1">
      <c r="A148" s="6">
        <v>21</v>
      </c>
      <c r="B148" s="161">
        <f t="shared" si="36"/>
        <v>3398.8254915031202</v>
      </c>
      <c r="C148" s="161">
        <f t="shared" si="36"/>
        <v>3568.76463704864</v>
      </c>
      <c r="D148" s="161">
        <f t="shared" si="36"/>
        <v>3747.2092559899797</v>
      </c>
      <c r="E148" s="161">
        <f t="shared" si="36"/>
        <v>3934.5638639579802</v>
      </c>
      <c r="F148" s="161">
        <f t="shared" si="36"/>
        <v>4131.2968474725603</v>
      </c>
      <c r="G148" s="161">
        <f t="shared" si="36"/>
        <v>4337.8553027572798</v>
      </c>
      <c r="H148" s="161">
        <f t="shared" si="36"/>
        <v>4554.7501969247796</v>
      </c>
      <c r="I148" s="161">
        <f t="shared" si="36"/>
        <v>4727.8307044079211</v>
      </c>
      <c r="J148" s="161">
        <f t="shared" si="36"/>
        <v>4893.3047790621977</v>
      </c>
      <c r="K148" s="161">
        <f t="shared" si="36"/>
        <v>5064.5704463293741</v>
      </c>
      <c r="L148" s="161">
        <f t="shared" si="36"/>
        <v>5241.8304119509021</v>
      </c>
      <c r="M148" s="161">
        <f t="shared" si="36"/>
        <v>5425.294476369183</v>
      </c>
    </row>
    <row r="149" spans="1:13" ht="15" hidden="1">
      <c r="A149" s="6">
        <v>22</v>
      </c>
      <c r="B149" s="161">
        <f t="shared" si="36"/>
        <v>3497.4102087980996</v>
      </c>
      <c r="C149" s="161">
        <f t="shared" si="36"/>
        <v>3672.2780579509595</v>
      </c>
      <c r="D149" s="161">
        <f t="shared" ref="C149:M162" si="37">D192*1.0069</f>
        <v>3855.8962189077797</v>
      </c>
      <c r="E149" s="161">
        <f t="shared" si="37"/>
        <v>4048.69049759576</v>
      </c>
      <c r="F149" s="161">
        <f t="shared" si="37"/>
        <v>4251.1292805348194</v>
      </c>
      <c r="G149" s="161">
        <f t="shared" si="37"/>
        <v>4463.68095424488</v>
      </c>
      <c r="H149" s="161">
        <f t="shared" si="37"/>
        <v>4686.8671309867595</v>
      </c>
      <c r="I149" s="161">
        <f t="shared" si="37"/>
        <v>4864.9680819642572</v>
      </c>
      <c r="J149" s="161">
        <f t="shared" si="37"/>
        <v>5035.241964833006</v>
      </c>
      <c r="K149" s="161">
        <f t="shared" si="37"/>
        <v>5211.4754336021606</v>
      </c>
      <c r="L149" s="161">
        <f t="shared" si="37"/>
        <v>5393.8770737782361</v>
      </c>
      <c r="M149" s="161">
        <f t="shared" si="37"/>
        <v>5582.6627713604748</v>
      </c>
    </row>
    <row r="150" spans="1:13" ht="15" hidden="1">
      <c r="A150" s="6">
        <v>23</v>
      </c>
      <c r="B150" s="161">
        <f t="shared" si="36"/>
        <v>3608.90749083542</v>
      </c>
      <c r="C150" s="161">
        <f t="shared" si="37"/>
        <v>3789.3533976345998</v>
      </c>
      <c r="D150" s="161">
        <f t="shared" si="37"/>
        <v>3978.8157449422397</v>
      </c>
      <c r="E150" s="161">
        <f t="shared" si="37"/>
        <v>4177.7629192782597</v>
      </c>
      <c r="F150" s="161">
        <f t="shared" si="37"/>
        <v>4386.6420168662198</v>
      </c>
      <c r="G150" s="161">
        <f t="shared" si="37"/>
        <v>4605.97464996694</v>
      </c>
      <c r="H150" s="161">
        <f t="shared" si="37"/>
        <v>4836.2824308412401</v>
      </c>
      <c r="I150" s="161">
        <f t="shared" si="37"/>
        <v>5020.0611632132077</v>
      </c>
      <c r="J150" s="161">
        <f t="shared" si="37"/>
        <v>5195.7633039256698</v>
      </c>
      <c r="K150" s="161">
        <f t="shared" si="37"/>
        <v>5377.615019563068</v>
      </c>
      <c r="L150" s="161">
        <f t="shared" si="37"/>
        <v>5565.8315452477746</v>
      </c>
      <c r="M150" s="161">
        <f t="shared" si="37"/>
        <v>5760.635649331447</v>
      </c>
    </row>
    <row r="151" spans="1:13" ht="15" hidden="1">
      <c r="A151" s="6">
        <v>24</v>
      </c>
      <c r="B151" s="161">
        <f t="shared" si="36"/>
        <v>3721.5757391725401</v>
      </c>
      <c r="C151" s="161">
        <f t="shared" si="37"/>
        <v>3907.6529293589401</v>
      </c>
      <c r="D151" s="161">
        <f t="shared" si="37"/>
        <v>4103.0339790546595</v>
      </c>
      <c r="E151" s="161">
        <f t="shared" si="37"/>
        <v>4308.1872747796197</v>
      </c>
      <c r="F151" s="161">
        <f t="shared" si="37"/>
        <v>4523.5918482019197</v>
      </c>
      <c r="G151" s="161">
        <f t="shared" si="37"/>
        <v>4749.7799567305601</v>
      </c>
      <c r="H151" s="161">
        <f t="shared" si="37"/>
        <v>4987.2625674781793</v>
      </c>
      <c r="I151" s="161">
        <f t="shared" si="37"/>
        <v>5176.7785450423517</v>
      </c>
      <c r="J151" s="161">
        <f t="shared" si="37"/>
        <v>5357.9657941188334</v>
      </c>
      <c r="K151" s="161">
        <f t="shared" si="37"/>
        <v>5545.4945969129922</v>
      </c>
      <c r="L151" s="161">
        <f t="shared" si="37"/>
        <v>5739.5869078049463</v>
      </c>
      <c r="M151" s="161">
        <f t="shared" si="37"/>
        <v>5940.4724495781193</v>
      </c>
    </row>
    <row r="152" spans="1:13" ht="15" hidden="1">
      <c r="A152" s="6">
        <v>25</v>
      </c>
      <c r="B152" s="161">
        <f t="shared" si="36"/>
        <v>3841.2804304566398</v>
      </c>
      <c r="C152" s="161">
        <f t="shared" si="37"/>
        <v>4033.3508390683796</v>
      </c>
      <c r="D152" s="161">
        <f t="shared" si="37"/>
        <v>4235.0125261903004</v>
      </c>
      <c r="E152" s="161">
        <f t="shared" si="37"/>
        <v>4446.7658137868602</v>
      </c>
      <c r="F152" s="161">
        <f t="shared" si="37"/>
        <v>4669.1003786743404</v>
      </c>
      <c r="G152" s="161">
        <f t="shared" si="37"/>
        <v>4902.5591234099193</v>
      </c>
      <c r="H152" s="161">
        <f t="shared" si="37"/>
        <v>5147.6849505507798</v>
      </c>
      <c r="I152" s="161">
        <f t="shared" si="37"/>
        <v>5343.2969786717094</v>
      </c>
      <c r="J152" s="161">
        <f t="shared" si="37"/>
        <v>5530.3123729252193</v>
      </c>
      <c r="K152" s="161">
        <f t="shared" si="37"/>
        <v>5723.8733059776014</v>
      </c>
      <c r="L152" s="161">
        <f t="shared" si="37"/>
        <v>5924.2088716868175</v>
      </c>
      <c r="M152" s="161">
        <f t="shared" si="37"/>
        <v>6131.5561821958554</v>
      </c>
    </row>
    <row r="153" spans="1:13" ht="15" hidden="1">
      <c r="A153" s="6">
        <v>26</v>
      </c>
      <c r="B153" s="161">
        <f t="shared" si="36"/>
        <v>3966.8612435360997</v>
      </c>
      <c r="C153" s="161">
        <f t="shared" si="37"/>
        <v>4165.2016444258597</v>
      </c>
      <c r="D153" s="161">
        <f t="shared" si="37"/>
        <v>4373.4633234193798</v>
      </c>
      <c r="E153" s="161">
        <f t="shared" si="37"/>
        <v>4592.1359573329401</v>
      </c>
      <c r="F153" s="161">
        <f t="shared" si="37"/>
        <v>4821.7411584273605</v>
      </c>
      <c r="G153" s="161">
        <f t="shared" si="37"/>
        <v>5062.8324744079991</v>
      </c>
      <c r="H153" s="161">
        <f t="shared" si="37"/>
        <v>5315.9740981284003</v>
      </c>
      <c r="I153" s="161">
        <f t="shared" si="37"/>
        <v>5517.9811138572786</v>
      </c>
      <c r="J153" s="161">
        <f t="shared" si="37"/>
        <v>5711.1104528422829</v>
      </c>
      <c r="K153" s="161">
        <f t="shared" si="37"/>
        <v>5910.9993186917627</v>
      </c>
      <c r="L153" s="161">
        <f t="shared" si="37"/>
        <v>6117.8842948459733</v>
      </c>
      <c r="M153" s="161">
        <f t="shared" si="37"/>
        <v>6332.0102451655821</v>
      </c>
    </row>
    <row r="154" spans="1:13" ht="15" hidden="1">
      <c r="A154" s="6">
        <v>27</v>
      </c>
      <c r="B154" s="161">
        <f t="shared" si="36"/>
        <v>4105.3546213579002</v>
      </c>
      <c r="C154" s="161">
        <f t="shared" si="37"/>
        <v>4310.6143685646593</v>
      </c>
      <c r="D154" s="161">
        <f t="shared" si="37"/>
        <v>4526.1466837651196</v>
      </c>
      <c r="E154" s="161">
        <f t="shared" si="37"/>
        <v>4752.4518889237397</v>
      </c>
      <c r="F154" s="161">
        <f t="shared" si="37"/>
        <v>4990.0728865976989</v>
      </c>
      <c r="G154" s="161">
        <f t="shared" si="37"/>
        <v>5239.5845147887203</v>
      </c>
      <c r="H154" s="161">
        <f t="shared" si="37"/>
        <v>5501.5616114985196</v>
      </c>
      <c r="I154" s="161">
        <f t="shared" si="37"/>
        <v>5710.620952735464</v>
      </c>
      <c r="J154" s="161">
        <f t="shared" si="37"/>
        <v>5910.4926860812047</v>
      </c>
      <c r="K154" s="161">
        <f t="shared" si="37"/>
        <v>6117.3599300940468</v>
      </c>
      <c r="L154" s="161">
        <f t="shared" si="37"/>
        <v>6331.4675276473381</v>
      </c>
      <c r="M154" s="161">
        <f t="shared" si="37"/>
        <v>6553.0688911149937</v>
      </c>
    </row>
    <row r="155" spans="1:13" ht="15" hidden="1">
      <c r="A155" s="6">
        <v>28</v>
      </c>
      <c r="B155" s="161">
        <f t="shared" si="36"/>
        <v>4261.4444291212394</v>
      </c>
      <c r="C155" s="161">
        <f t="shared" si="37"/>
        <v>4474.5177150921199</v>
      </c>
      <c r="D155" s="161">
        <f t="shared" si="37"/>
        <v>4698.2361492429991</v>
      </c>
      <c r="E155" s="161">
        <f t="shared" si="37"/>
        <v>4933.1532792792405</v>
      </c>
      <c r="F155" s="161">
        <f t="shared" si="37"/>
        <v>5179.8120077580197</v>
      </c>
      <c r="G155" s="161">
        <f t="shared" si="37"/>
        <v>5438.7978178292406</v>
      </c>
      <c r="H155" s="161">
        <f t="shared" si="37"/>
        <v>5710.7387732355201</v>
      </c>
      <c r="I155" s="161">
        <f t="shared" si="37"/>
        <v>5927.74684661847</v>
      </c>
      <c r="J155" s="161">
        <f t="shared" si="37"/>
        <v>6135.2179862501162</v>
      </c>
      <c r="K155" s="161">
        <f t="shared" si="37"/>
        <v>6349.9506157688702</v>
      </c>
      <c r="L155" s="161">
        <f t="shared" si="37"/>
        <v>6572.1988873207802</v>
      </c>
      <c r="M155" s="161">
        <f t="shared" si="37"/>
        <v>6802.2258483770065</v>
      </c>
    </row>
    <row r="156" spans="1:13" ht="15" hidden="1">
      <c r="A156" s="6">
        <v>29</v>
      </c>
      <c r="B156" s="161">
        <f t="shared" si="36"/>
        <v>4419.8868146323603</v>
      </c>
      <c r="C156" s="161">
        <f t="shared" si="37"/>
        <v>4640.8800908491603</v>
      </c>
      <c r="D156" s="161">
        <f t="shared" si="37"/>
        <v>4872.9230308768001</v>
      </c>
      <c r="E156" s="161">
        <f t="shared" si="37"/>
        <v>5116.5691824206388</v>
      </c>
      <c r="F156" s="161">
        <f t="shared" si="37"/>
        <v>5372.3933834824002</v>
      </c>
      <c r="G156" s="161">
        <f t="shared" si="37"/>
        <v>5641.0130526565199</v>
      </c>
      <c r="H156" s="161">
        <f t="shared" si="37"/>
        <v>5923.0668988338002</v>
      </c>
      <c r="I156" s="161">
        <f t="shared" si="37"/>
        <v>6148.1434409894846</v>
      </c>
      <c r="J156" s="161">
        <f t="shared" si="37"/>
        <v>6363.3284614241156</v>
      </c>
      <c r="K156" s="161">
        <f t="shared" si="37"/>
        <v>6586.0449575739594</v>
      </c>
      <c r="L156" s="161">
        <f t="shared" si="37"/>
        <v>6816.556531089047</v>
      </c>
      <c r="M156" s="161">
        <f t="shared" si="37"/>
        <v>7055.1360096771632</v>
      </c>
    </row>
    <row r="157" spans="1:13" ht="15" hidden="1">
      <c r="A157" s="6">
        <v>30</v>
      </c>
      <c r="B157" s="161">
        <f t="shared" si="36"/>
        <v>4590.0601534378402</v>
      </c>
      <c r="C157" s="161">
        <f t="shared" si="37"/>
        <v>4819.5589030504598</v>
      </c>
      <c r="D157" s="161">
        <f t="shared" si="37"/>
        <v>5060.5331224011197</v>
      </c>
      <c r="E157" s="161">
        <f t="shared" si="37"/>
        <v>5313.5682946397192</v>
      </c>
      <c r="F157" s="161">
        <f t="shared" si="37"/>
        <v>5579.2392577679793</v>
      </c>
      <c r="G157" s="161">
        <f t="shared" si="37"/>
        <v>5858.2060109730592</v>
      </c>
      <c r="H157" s="161">
        <f t="shared" si="37"/>
        <v>6151.1179082939398</v>
      </c>
      <c r="I157" s="161">
        <f t="shared" si="37"/>
        <v>6384.8603888091093</v>
      </c>
      <c r="J157" s="161">
        <f t="shared" si="37"/>
        <v>6608.3305024174279</v>
      </c>
      <c r="K157" s="161">
        <f t="shared" si="37"/>
        <v>6839.6220700020367</v>
      </c>
      <c r="L157" s="161">
        <f t="shared" si="37"/>
        <v>7079.0088424521082</v>
      </c>
      <c r="M157" s="161">
        <f t="shared" si="37"/>
        <v>7326.7741519379315</v>
      </c>
    </row>
    <row r="158" spans="1:13" ht="15" hidden="1">
      <c r="A158" s="6">
        <v>31</v>
      </c>
      <c r="B158" s="161">
        <f t="shared" si="36"/>
        <v>4769.62251293808</v>
      </c>
      <c r="C158" s="161">
        <f t="shared" si="37"/>
        <v>5008.1057676146202</v>
      </c>
      <c r="D158" s="161">
        <f t="shared" si="37"/>
        <v>5258.5115882527598</v>
      </c>
      <c r="E158" s="161">
        <f t="shared" si="37"/>
        <v>5521.4361031505805</v>
      </c>
      <c r="F158" s="161">
        <f t="shared" si="37"/>
        <v>5797.5073760506993</v>
      </c>
      <c r="G158" s="161">
        <f t="shared" si="37"/>
        <v>6087.3854061402799</v>
      </c>
      <c r="H158" s="161">
        <f t="shared" si="37"/>
        <v>6391.7514829028405</v>
      </c>
      <c r="I158" s="161">
        <f t="shared" si="37"/>
        <v>6634.6380392531482</v>
      </c>
      <c r="J158" s="161">
        <f t="shared" si="37"/>
        <v>6866.8503706270076</v>
      </c>
      <c r="K158" s="161">
        <f t="shared" si="37"/>
        <v>7107.1901335989523</v>
      </c>
      <c r="L158" s="161">
        <f t="shared" si="37"/>
        <v>7355.9417882749149</v>
      </c>
      <c r="M158" s="161">
        <f t="shared" si="37"/>
        <v>7613.3997508645361</v>
      </c>
    </row>
    <row r="159" spans="1:13" ht="15" hidden="1">
      <c r="A159" s="6">
        <v>32</v>
      </c>
      <c r="B159" s="161">
        <f t="shared" si="36"/>
        <v>4965.6209812282405</v>
      </c>
      <c r="C159" s="161">
        <f t="shared" si="37"/>
        <v>5213.8977722303798</v>
      </c>
      <c r="D159" s="161">
        <f t="shared" si="37"/>
        <v>5474.59745115858</v>
      </c>
      <c r="E159" s="161">
        <f t="shared" si="37"/>
        <v>5748.3267914590997</v>
      </c>
      <c r="F159" s="161">
        <f t="shared" si="37"/>
        <v>6035.7351471709189</v>
      </c>
      <c r="G159" s="161">
        <f t="shared" si="37"/>
        <v>6337.5250980739193</v>
      </c>
      <c r="H159" s="161">
        <f t="shared" si="37"/>
        <v>6654.3992239479794</v>
      </c>
      <c r="I159" s="161">
        <f t="shared" si="37"/>
        <v>6907.2663944580027</v>
      </c>
      <c r="J159" s="161">
        <f t="shared" si="37"/>
        <v>7149.0207182640324</v>
      </c>
      <c r="K159" s="161">
        <f t="shared" si="37"/>
        <v>7399.2364434032725</v>
      </c>
      <c r="L159" s="161">
        <f t="shared" si="37"/>
        <v>7658.2097189223869</v>
      </c>
      <c r="M159" s="161">
        <f t="shared" si="37"/>
        <v>7926.2470590846697</v>
      </c>
    </row>
    <row r="160" spans="1:13" ht="15" hidden="1">
      <c r="A160" s="6">
        <v>33</v>
      </c>
      <c r="B160" s="161">
        <f t="shared" si="36"/>
        <v>5171.0084702131589</v>
      </c>
      <c r="C160" s="161">
        <f t="shared" si="37"/>
        <v>5429.5578292089995</v>
      </c>
      <c r="D160" s="161">
        <f t="shared" si="37"/>
        <v>5701.0303980953604</v>
      </c>
      <c r="E160" s="161">
        <f t="shared" si="37"/>
        <v>5986.0861760593998</v>
      </c>
      <c r="F160" s="161">
        <f t="shared" si="37"/>
        <v>6285.3851622882803</v>
      </c>
      <c r="G160" s="161">
        <f t="shared" si="37"/>
        <v>6599.6512268582401</v>
      </c>
      <c r="H160" s="161">
        <f t="shared" si="37"/>
        <v>6929.6401752900601</v>
      </c>
      <c r="I160" s="161">
        <f t="shared" si="37"/>
        <v>7192.9665019510821</v>
      </c>
      <c r="J160" s="161">
        <f t="shared" si="37"/>
        <v>7444.7203295193694</v>
      </c>
      <c r="K160" s="161">
        <f t="shared" si="37"/>
        <v>7705.2855410525463</v>
      </c>
      <c r="L160" s="161">
        <f t="shared" si="37"/>
        <v>7974.9705349893857</v>
      </c>
      <c r="M160" s="161">
        <f t="shared" si="37"/>
        <v>8254.0945037140136</v>
      </c>
    </row>
    <row r="161" spans="1:13" ht="15" hidden="1">
      <c r="A161" s="6">
        <v>34</v>
      </c>
      <c r="B161" s="161">
        <f t="shared" si="36"/>
        <v>5392.8214228398192</v>
      </c>
      <c r="C161" s="161">
        <f t="shared" si="37"/>
        <v>5662.4630262392193</v>
      </c>
      <c r="D161" s="161">
        <f t="shared" si="37"/>
        <v>5945.5813872344997</v>
      </c>
      <c r="E161" s="161">
        <f t="shared" si="37"/>
        <v>6242.8577953091799</v>
      </c>
      <c r="F161" s="161">
        <f t="shared" si="37"/>
        <v>6555.0054753913191</v>
      </c>
      <c r="G161" s="161">
        <f t="shared" si="37"/>
        <v>6882.7589427053399</v>
      </c>
      <c r="H161" s="161">
        <f t="shared" si="37"/>
        <v>7226.895293068379</v>
      </c>
      <c r="I161" s="161">
        <f t="shared" si="37"/>
        <v>7501.517314204978</v>
      </c>
      <c r="J161" s="161">
        <f t="shared" si="37"/>
        <v>7764.0704202021516</v>
      </c>
      <c r="K161" s="161">
        <f t="shared" si="37"/>
        <v>8035.8128849092254</v>
      </c>
      <c r="L161" s="161">
        <f t="shared" si="37"/>
        <v>8317.0663358810471</v>
      </c>
      <c r="M161" s="161">
        <f t="shared" si="37"/>
        <v>8608.1636576368837</v>
      </c>
    </row>
    <row r="162" spans="1:13" ht="15" hidden="1">
      <c r="A162" s="157">
        <v>35</v>
      </c>
      <c r="B162" s="161">
        <f t="shared" si="36"/>
        <v>5630.1055654447709</v>
      </c>
      <c r="C162" s="161">
        <f t="shared" si="37"/>
        <v>5911.6108437170096</v>
      </c>
      <c r="D162" s="161">
        <f t="shared" si="37"/>
        <v>6207.19138590286</v>
      </c>
      <c r="E162" s="161">
        <f t="shared" si="37"/>
        <v>6517.5509551980031</v>
      </c>
      <c r="F162" s="161">
        <f t="shared" si="37"/>
        <v>6843.428502957905</v>
      </c>
      <c r="G162" s="161">
        <f t="shared" si="37"/>
        <v>7185.5999281058002</v>
      </c>
      <c r="H162" s="161">
        <f t="shared" si="37"/>
        <v>7544.8799245110904</v>
      </c>
      <c r="I162" s="161">
        <f t="shared" si="37"/>
        <v>7831.585361642512</v>
      </c>
      <c r="J162" s="161">
        <f t="shared" si="37"/>
        <v>8105.6908492999992</v>
      </c>
      <c r="K162" s="161">
        <f t="shared" si="37"/>
        <v>8389.3900290254987</v>
      </c>
      <c r="L162" s="161">
        <f t="shared" si="37"/>
        <v>8683.0186800413921</v>
      </c>
      <c r="M162" s="161">
        <f t="shared" si="37"/>
        <v>8986.9243338428387</v>
      </c>
    </row>
    <row r="163" spans="1:13" ht="15" hidden="1">
      <c r="A163" s="163" t="s">
        <v>1397</v>
      </c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</row>
    <row r="164" spans="1:13" ht="15" hidden="1">
      <c r="A164" s="163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</row>
    <row r="165" spans="1:13" ht="15" hidden="1">
      <c r="A165" s="163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</row>
    <row r="166" spans="1:13" ht="15" hidden="1">
      <c r="A166" s="163"/>
      <c r="C166" s="162"/>
      <c r="D166" s="162"/>
      <c r="E166" s="162"/>
      <c r="F166" s="162"/>
      <c r="G166" s="166" t="s">
        <v>1400</v>
      </c>
      <c r="H166" s="162"/>
      <c r="I166" s="162"/>
      <c r="J166" s="162"/>
      <c r="K166" s="162"/>
      <c r="L166" s="162"/>
      <c r="M166" s="162"/>
    </row>
    <row r="167" spans="1:13" hidden="1">
      <c r="A167" s="163"/>
      <c r="G167" s="165" t="s">
        <v>1398</v>
      </c>
    </row>
    <row r="168" spans="1:13" hidden="1">
      <c r="A168"/>
      <c r="B168" s="164"/>
      <c r="G168" s="165" t="s">
        <v>1399</v>
      </c>
    </row>
    <row r="169" spans="1:13" hidden="1"/>
    <row r="170" spans="1:13" ht="15" hidden="1">
      <c r="A170" s="159" t="s">
        <v>1388</v>
      </c>
      <c r="B170" s="160" t="s">
        <v>1391</v>
      </c>
      <c r="C170" s="160" t="s">
        <v>1392</v>
      </c>
      <c r="D170" s="160" t="s">
        <v>6</v>
      </c>
      <c r="E170" s="160" t="s">
        <v>7</v>
      </c>
      <c r="F170" s="160" t="s">
        <v>8</v>
      </c>
      <c r="G170" s="160" t="s">
        <v>9</v>
      </c>
      <c r="H170" s="160" t="s">
        <v>10</v>
      </c>
      <c r="I170" s="160" t="s">
        <v>11</v>
      </c>
      <c r="J170" s="160" t="s">
        <v>0</v>
      </c>
      <c r="K170" s="160" t="s">
        <v>1</v>
      </c>
      <c r="L170" s="160" t="s">
        <v>2</v>
      </c>
      <c r="M170" s="160" t="s">
        <v>3</v>
      </c>
    </row>
    <row r="171" spans="1:13" ht="15" hidden="1">
      <c r="A171" s="6">
        <v>1</v>
      </c>
      <c r="B171" s="161">
        <v>2326.5077598000003</v>
      </c>
      <c r="C171" s="161">
        <v>2442.8336764000001</v>
      </c>
      <c r="D171" s="161">
        <v>2564.9743030000004</v>
      </c>
      <c r="E171" s="161">
        <v>2693.2256612000001</v>
      </c>
      <c r="F171" s="161">
        <v>2827.8837726000002</v>
      </c>
      <c r="G171" s="161">
        <v>2969.2763754000002</v>
      </c>
      <c r="H171" s="161">
        <v>3117.7417800000003</v>
      </c>
      <c r="I171" s="161">
        <v>3236.2159676400001</v>
      </c>
      <c r="J171" s="161">
        <v>3349.4835265073998</v>
      </c>
      <c r="K171" s="161">
        <v>3466.7154499351586</v>
      </c>
      <c r="L171" s="161">
        <v>3588.0504906828887</v>
      </c>
      <c r="M171" s="161">
        <v>3713.6322578567897</v>
      </c>
    </row>
    <row r="172" spans="1:13" ht="15" hidden="1">
      <c r="A172" s="6">
        <v>2</v>
      </c>
      <c r="B172" s="161">
        <v>2352.155917</v>
      </c>
      <c r="C172" s="161">
        <v>2469.7610698000003</v>
      </c>
      <c r="D172" s="161">
        <v>2593.2443658000002</v>
      </c>
      <c r="E172" s="161">
        <v>2722.9123988000001</v>
      </c>
      <c r="F172" s="161">
        <v>2859.0506181999999</v>
      </c>
      <c r="G172" s="161">
        <v>3002.0079066000003</v>
      </c>
      <c r="H172" s="161">
        <v>3152.1120022000005</v>
      </c>
      <c r="I172" s="161">
        <v>3271.8922582836003</v>
      </c>
      <c r="J172" s="161">
        <v>3386.4084873235261</v>
      </c>
      <c r="K172" s="161">
        <v>3504.9327843798492</v>
      </c>
      <c r="L172" s="161">
        <v>3627.6054318331435</v>
      </c>
      <c r="M172" s="161">
        <v>3754.5716219473034</v>
      </c>
    </row>
    <row r="173" spans="1:13" ht="15" hidden="1">
      <c r="A173" s="6">
        <v>3</v>
      </c>
      <c r="B173" s="161">
        <v>2381.2929002000001</v>
      </c>
      <c r="C173" s="161">
        <v>2500.3570166000004</v>
      </c>
      <c r="D173" s="161">
        <v>2625.3732816000002</v>
      </c>
      <c r="E173" s="161">
        <v>2756.6377168000004</v>
      </c>
      <c r="F173" s="161">
        <v>2894.4780604000002</v>
      </c>
      <c r="G173" s="161">
        <v>3039.2009062000002</v>
      </c>
      <c r="H173" s="161">
        <v>3191.1551368</v>
      </c>
      <c r="I173" s="161">
        <v>3312.4190319984004</v>
      </c>
      <c r="J173" s="161">
        <v>3428.3536981183443</v>
      </c>
      <c r="K173" s="161">
        <v>3548.3460775524859</v>
      </c>
      <c r="L173" s="161">
        <v>3672.5381902668228</v>
      </c>
      <c r="M173" s="161">
        <v>3801.0770269261611</v>
      </c>
    </row>
    <row r="174" spans="1:13" ht="15" hidden="1">
      <c r="A174" s="6">
        <v>4</v>
      </c>
      <c r="B174" s="161">
        <v>2409.2669414000002</v>
      </c>
      <c r="C174" s="161">
        <v>2529.7265882000002</v>
      </c>
      <c r="D174" s="161">
        <v>2656.2123889999998</v>
      </c>
      <c r="E174" s="161">
        <v>2789.0203654000002</v>
      </c>
      <c r="F174" s="161">
        <v>2928.4782556</v>
      </c>
      <c r="G174" s="161">
        <v>3074.9032256</v>
      </c>
      <c r="H174" s="161">
        <v>3228.6441580000001</v>
      </c>
      <c r="I174" s="161">
        <v>3351.3326360040005</v>
      </c>
      <c r="J174" s="161">
        <v>3468.6292782641403</v>
      </c>
      <c r="K174" s="161">
        <v>3590.0313030033849</v>
      </c>
      <c r="L174" s="161">
        <v>3715.6823986085033</v>
      </c>
      <c r="M174" s="161">
        <v>3845.7312825598005</v>
      </c>
    </row>
    <row r="175" spans="1:13" ht="15" hidden="1">
      <c r="A175" s="6">
        <v>5</v>
      </c>
      <c r="B175" s="161">
        <v>2434.9045264000001</v>
      </c>
      <c r="C175" s="161">
        <v>2556.6539816000004</v>
      </c>
      <c r="D175" s="161">
        <v>2684.4824518</v>
      </c>
      <c r="E175" s="161">
        <v>2818.7071030000002</v>
      </c>
      <c r="F175" s="161">
        <v>2959.6451012000002</v>
      </c>
      <c r="G175" s="161">
        <v>3107.6241845999998</v>
      </c>
      <c r="H175" s="161">
        <v>3263.0038080000004</v>
      </c>
      <c r="I175" s="161">
        <v>3386.9979527040005</v>
      </c>
      <c r="J175" s="161">
        <v>3505.5428810486401</v>
      </c>
      <c r="K175" s="161">
        <v>3628.2368818853424</v>
      </c>
      <c r="L175" s="161">
        <v>3755.225172751329</v>
      </c>
      <c r="M175" s="161">
        <v>3886.6580537976251</v>
      </c>
    </row>
    <row r="176" spans="1:13" ht="15" hidden="1">
      <c r="A176" s="6">
        <v>6</v>
      </c>
      <c r="B176" s="161">
        <v>2471.0403060000003</v>
      </c>
      <c r="C176" s="161">
        <v>2594.5976074</v>
      </c>
      <c r="D176" s="161">
        <v>2724.3185014000001</v>
      </c>
      <c r="E176" s="161">
        <v>2860.5412984</v>
      </c>
      <c r="F176" s="161">
        <v>3003.5620200000003</v>
      </c>
      <c r="G176" s="161">
        <v>3153.7401210000003</v>
      </c>
      <c r="H176" s="161">
        <v>3311.4350562000004</v>
      </c>
      <c r="I176" s="161">
        <v>3437.2695883356</v>
      </c>
      <c r="J176" s="161">
        <v>3557.5740239273459</v>
      </c>
      <c r="K176" s="161">
        <v>3682.0891147648026</v>
      </c>
      <c r="L176" s="161">
        <v>3810.9622337815704</v>
      </c>
      <c r="M176" s="161">
        <v>3944.3459119639251</v>
      </c>
    </row>
    <row r="177" spans="1:13" ht="15" hidden="1">
      <c r="A177" s="6">
        <v>7</v>
      </c>
      <c r="B177" s="161">
        <v>2507.1760856000001</v>
      </c>
      <c r="C177" s="161">
        <v>2632.5306610000002</v>
      </c>
      <c r="D177" s="161">
        <v>2764.1545510000005</v>
      </c>
      <c r="E177" s="161">
        <v>2902.3649216000003</v>
      </c>
      <c r="F177" s="161">
        <v>3047.4895110000002</v>
      </c>
      <c r="G177" s="161">
        <v>3199.8560574000003</v>
      </c>
      <c r="H177" s="161">
        <v>3359.8557322000006</v>
      </c>
      <c r="I177" s="161">
        <v>3487.5302500236003</v>
      </c>
      <c r="J177" s="161">
        <v>3609.5938087744262</v>
      </c>
      <c r="K177" s="161">
        <v>3735.9295920815307</v>
      </c>
      <c r="L177" s="161">
        <v>3866.6871278043841</v>
      </c>
      <c r="M177" s="161">
        <v>4002.0211772775374</v>
      </c>
    </row>
    <row r="178" spans="1:13" ht="15" hidden="1">
      <c r="A178" s="6">
        <v>8</v>
      </c>
      <c r="B178" s="161">
        <v>2545.6377492000001</v>
      </c>
      <c r="C178" s="161">
        <v>2672.9164650000002</v>
      </c>
      <c r="D178" s="161">
        <v>2806.5702174000003</v>
      </c>
      <c r="E178" s="161">
        <v>2946.8950280000004</v>
      </c>
      <c r="F178" s="161">
        <v>3094.2397794000003</v>
      </c>
      <c r="G178" s="161">
        <v>3248.9533542000004</v>
      </c>
      <c r="H178" s="161">
        <v>3411.3952072000002</v>
      </c>
      <c r="I178" s="161">
        <v>3541.0282250736004</v>
      </c>
      <c r="J178" s="161">
        <v>3664.9642129511763</v>
      </c>
      <c r="K178" s="161">
        <v>3793.2379604044672</v>
      </c>
      <c r="L178" s="161">
        <v>3926.0012890186231</v>
      </c>
      <c r="M178" s="161">
        <v>4063.4113341342745</v>
      </c>
    </row>
    <row r="179" spans="1:13" ht="15" hidden="1">
      <c r="A179" s="6">
        <v>9</v>
      </c>
      <c r="B179" s="161">
        <v>2587.5988110000003</v>
      </c>
      <c r="C179" s="161">
        <v>2716.9813945999999</v>
      </c>
      <c r="D179" s="161">
        <v>2852.8235924000001</v>
      </c>
      <c r="E179" s="161">
        <v>2995.474287</v>
      </c>
      <c r="F179" s="161">
        <v>3145.2400722000002</v>
      </c>
      <c r="G179" s="161">
        <v>3302.5015472000005</v>
      </c>
      <c r="H179" s="161">
        <v>3467.6287389999998</v>
      </c>
      <c r="I179" s="161">
        <v>3599.3986310820001</v>
      </c>
      <c r="J179" s="161">
        <v>3725.3775831698699</v>
      </c>
      <c r="K179" s="161">
        <v>3855.765798580815</v>
      </c>
      <c r="L179" s="161">
        <v>3990.7176015311434</v>
      </c>
      <c r="M179" s="161">
        <v>4130.392717584733</v>
      </c>
    </row>
    <row r="180" spans="1:13" ht="15" hidden="1">
      <c r="A180" s="6">
        <v>10</v>
      </c>
      <c r="B180" s="161">
        <v>2630.7228148000004</v>
      </c>
      <c r="C180" s="161">
        <v>2762.2621272000006</v>
      </c>
      <c r="D180" s="161">
        <v>2900.3773480000004</v>
      </c>
      <c r="E180" s="161">
        <v>3045.3962154000005</v>
      </c>
      <c r="F180" s="161">
        <v>3197.6676120000002</v>
      </c>
      <c r="G180" s="161">
        <v>3357.5509926</v>
      </c>
      <c r="H180" s="161">
        <v>3525.4269564000001</v>
      </c>
      <c r="I180" s="161">
        <v>3659.3931807432</v>
      </c>
      <c r="J180" s="161">
        <v>3787.4719420692118</v>
      </c>
      <c r="K180" s="161">
        <v>3920.033460041634</v>
      </c>
      <c r="L180" s="161">
        <v>4057.2346311430911</v>
      </c>
      <c r="M180" s="161">
        <v>4199.2378432330988</v>
      </c>
    </row>
    <row r="181" spans="1:13" ht="15" hidden="1">
      <c r="A181" s="6">
        <v>11</v>
      </c>
      <c r="B181" s="161">
        <v>2682.0085570000001</v>
      </c>
      <c r="C181" s="161">
        <v>2816.1169139999997</v>
      </c>
      <c r="D181" s="161">
        <v>2956.9174736000004</v>
      </c>
      <c r="E181" s="161">
        <v>3104.7591183999998</v>
      </c>
      <c r="F181" s="161">
        <v>3260.0013032000002</v>
      </c>
      <c r="G181" s="161">
        <v>3423.0034827999998</v>
      </c>
      <c r="H181" s="161">
        <v>3594.1462563999999</v>
      </c>
      <c r="I181" s="161">
        <v>3730.7238141431999</v>
      </c>
      <c r="J181" s="161">
        <v>3861.2991476382117</v>
      </c>
      <c r="K181" s="161">
        <v>3996.4446178055487</v>
      </c>
      <c r="L181" s="161">
        <v>4136.3201794287424</v>
      </c>
      <c r="M181" s="161">
        <v>4281.091385708748</v>
      </c>
    </row>
    <row r="182" spans="1:13" ht="15" hidden="1">
      <c r="A182" s="6">
        <v>12</v>
      </c>
      <c r="B182" s="161">
        <v>2726.306075</v>
      </c>
      <c r="C182" s="161">
        <v>2862.6134496</v>
      </c>
      <c r="D182" s="161">
        <v>3005.7504654000004</v>
      </c>
      <c r="E182" s="161">
        <v>3156.0342884000002</v>
      </c>
      <c r="F182" s="161">
        <v>3313.8349456000001</v>
      </c>
      <c r="G182" s="161">
        <v>3479.5330362000004</v>
      </c>
      <c r="H182" s="161">
        <v>3653.5091594</v>
      </c>
      <c r="I182" s="161">
        <v>3792.3425074572006</v>
      </c>
      <c r="J182" s="161">
        <v>3925.0744952182022</v>
      </c>
      <c r="K182" s="161">
        <v>4062.4521025508388</v>
      </c>
      <c r="L182" s="161">
        <v>4204.637926140118</v>
      </c>
      <c r="M182" s="161">
        <v>4351.8002535550222</v>
      </c>
    </row>
    <row r="183" spans="1:13" ht="15" hidden="1">
      <c r="A183" s="6">
        <v>13</v>
      </c>
      <c r="B183" s="161">
        <v>2781.0912154000002</v>
      </c>
      <c r="C183" s="161">
        <v>2920.1367898000003</v>
      </c>
      <c r="D183" s="161">
        <v>3066.1494440000001</v>
      </c>
      <c r="E183" s="161">
        <v>3219.4569162000003</v>
      </c>
      <c r="F183" s="161">
        <v>3380.4292334000002</v>
      </c>
      <c r="G183" s="161">
        <v>3549.4469948000005</v>
      </c>
      <c r="H183" s="161">
        <v>3726.9225162000002</v>
      </c>
      <c r="I183" s="161">
        <v>3868.5455718156004</v>
      </c>
      <c r="J183" s="161">
        <v>4003.9446668291462</v>
      </c>
      <c r="K183" s="161">
        <v>4144.0827301681657</v>
      </c>
      <c r="L183" s="161">
        <v>4289.1256257240511</v>
      </c>
      <c r="M183" s="161">
        <v>4439.2450226243927</v>
      </c>
    </row>
    <row r="184" spans="1:13" ht="15" hidden="1">
      <c r="A184" s="6">
        <v>14</v>
      </c>
      <c r="B184" s="161">
        <v>2834.7028416000003</v>
      </c>
      <c r="C184" s="161">
        <v>2976.4337548000003</v>
      </c>
      <c r="D184" s="161">
        <v>3125.2586142000005</v>
      </c>
      <c r="E184" s="161">
        <v>3281.5263024000001</v>
      </c>
      <c r="F184" s="161">
        <v>3445.5962742000002</v>
      </c>
      <c r="G184" s="161">
        <v>3617.8808454000005</v>
      </c>
      <c r="H184" s="161">
        <v>3798.7711874000001</v>
      </c>
      <c r="I184" s="161">
        <v>3943.1244925212004</v>
      </c>
      <c r="J184" s="161">
        <v>4081.133849759442</v>
      </c>
      <c r="K184" s="161">
        <v>4223.9735345010222</v>
      </c>
      <c r="L184" s="161">
        <v>4371.8126082085573</v>
      </c>
      <c r="M184" s="161">
        <v>4524.8260494958568</v>
      </c>
    </row>
    <row r="185" spans="1:13" ht="15" hidden="1">
      <c r="A185" s="6">
        <v>15</v>
      </c>
      <c r="B185" s="161">
        <v>2897.6497204000002</v>
      </c>
      <c r="C185" s="161">
        <v>3042.5311492000001</v>
      </c>
      <c r="D185" s="161">
        <v>3194.6545350000001</v>
      </c>
      <c r="E185" s="161">
        <v>3354.3899048000003</v>
      </c>
      <c r="F185" s="161">
        <v>3522.1072856000001</v>
      </c>
      <c r="G185" s="161">
        <v>3698.2084210000003</v>
      </c>
      <c r="H185" s="161">
        <v>3883.1161990000001</v>
      </c>
      <c r="I185" s="161">
        <v>4030.6746145620004</v>
      </c>
      <c r="J185" s="161">
        <v>4171.7482260716697</v>
      </c>
      <c r="K185" s="161">
        <v>4317.7594139841776</v>
      </c>
      <c r="L185" s="161">
        <v>4468.8809934736237</v>
      </c>
      <c r="M185" s="161">
        <v>4625.2918282452001</v>
      </c>
    </row>
    <row r="186" spans="1:13" ht="15" hidden="1">
      <c r="A186" s="6">
        <v>16</v>
      </c>
      <c r="B186" s="161">
        <v>2967.5848234</v>
      </c>
      <c r="C186" s="161">
        <v>3115.9550782000001</v>
      </c>
      <c r="D186" s="161">
        <v>3271.7575895999998</v>
      </c>
      <c r="E186" s="161">
        <v>3435.3412401999999</v>
      </c>
      <c r="F186" s="161">
        <v>3607.1077736000002</v>
      </c>
      <c r="G186" s="161">
        <v>3787.4695056</v>
      </c>
      <c r="H186" s="161">
        <v>3976.8387520000001</v>
      </c>
      <c r="I186" s="161">
        <v>4127.9586245760001</v>
      </c>
      <c r="J186" s="161">
        <v>4272.4371764361595</v>
      </c>
      <c r="K186" s="161">
        <v>4421.9724776114244</v>
      </c>
      <c r="L186" s="161">
        <v>4576.741514327824</v>
      </c>
      <c r="M186" s="161">
        <v>4736.9274673292975</v>
      </c>
    </row>
    <row r="187" spans="1:13" ht="15" hidden="1">
      <c r="A187" s="6">
        <v>17</v>
      </c>
      <c r="B187" s="161">
        <v>3032.8575862000002</v>
      </c>
      <c r="C187" s="161">
        <v>3184.4946507999998</v>
      </c>
      <c r="D187" s="161">
        <v>3343.7225550000003</v>
      </c>
      <c r="E187" s="161">
        <v>3510.9007536000004</v>
      </c>
      <c r="F187" s="161">
        <v>3686.4521346000001</v>
      </c>
      <c r="G187" s="161">
        <v>3870.7784416000004</v>
      </c>
      <c r="H187" s="161">
        <v>4064.3131348000002</v>
      </c>
      <c r="I187" s="161">
        <v>4218.7570339224003</v>
      </c>
      <c r="J187" s="161">
        <v>4366.413530109684</v>
      </c>
      <c r="K187" s="161">
        <v>4519.2380036635222</v>
      </c>
      <c r="L187" s="161">
        <v>4677.4113337917452</v>
      </c>
      <c r="M187" s="161">
        <v>4841.1207304744557</v>
      </c>
    </row>
    <row r="188" spans="1:13" ht="15" hidden="1">
      <c r="A188" s="6">
        <v>18</v>
      </c>
      <c r="B188" s="161">
        <v>3113.2803116000005</v>
      </c>
      <c r="C188" s="161">
        <v>3268.9453844</v>
      </c>
      <c r="D188" s="161">
        <v>3432.3915964000003</v>
      </c>
      <c r="E188" s="161">
        <v>3604.010119</v>
      </c>
      <c r="F188" s="161">
        <v>3784.2132680000004</v>
      </c>
      <c r="G188" s="161">
        <v>3973.4239314000001</v>
      </c>
      <c r="H188" s="161">
        <v>4172.0861416000007</v>
      </c>
      <c r="I188" s="161">
        <v>4330.625414980801</v>
      </c>
      <c r="J188" s="161">
        <v>4482.1973045051291</v>
      </c>
      <c r="K188" s="161">
        <v>4639.0742101628084</v>
      </c>
      <c r="L188" s="161">
        <v>4801.4418075185067</v>
      </c>
      <c r="M188" s="161">
        <v>4969.492270781654</v>
      </c>
    </row>
    <row r="189" spans="1:13" ht="15" hidden="1">
      <c r="A189" s="6">
        <v>19</v>
      </c>
      <c r="B189" s="161">
        <v>3192.5400950000003</v>
      </c>
      <c r="C189" s="161">
        <v>3352.1591706000004</v>
      </c>
      <c r="D189" s="161">
        <v>3519.7708294000004</v>
      </c>
      <c r="E189" s="161">
        <v>3695.7662427999999</v>
      </c>
      <c r="F189" s="161">
        <v>3880.5471544000002</v>
      </c>
      <c r="G189" s="161">
        <v>4074.5787410000003</v>
      </c>
      <c r="H189" s="161">
        <v>4278.3050350000003</v>
      </c>
      <c r="I189" s="161">
        <v>4440.8806263300003</v>
      </c>
      <c r="J189" s="161">
        <v>4596.3114482515502</v>
      </c>
      <c r="K189" s="161">
        <v>4757.1823489403541</v>
      </c>
      <c r="L189" s="161">
        <v>4923.6837311532663</v>
      </c>
      <c r="M189" s="161">
        <v>5096.0126617436299</v>
      </c>
    </row>
    <row r="190" spans="1:13" ht="15" hidden="1">
      <c r="A190" s="6">
        <v>20</v>
      </c>
      <c r="B190" s="161">
        <v>3282.2875008000001</v>
      </c>
      <c r="C190" s="161">
        <v>3446.3997614</v>
      </c>
      <c r="D190" s="161">
        <v>3618.7266214000001</v>
      </c>
      <c r="E190" s="161">
        <v>3799.6592522000005</v>
      </c>
      <c r="F190" s="161">
        <v>3989.6416862000001</v>
      </c>
      <c r="G190" s="161">
        <v>4189.1179558000003</v>
      </c>
      <c r="H190" s="161">
        <v>4398.5743822000004</v>
      </c>
      <c r="I190" s="161">
        <v>4565.720208723601</v>
      </c>
      <c r="J190" s="161">
        <v>4725.5204160289268</v>
      </c>
      <c r="K190" s="161">
        <v>4890.9136305899392</v>
      </c>
      <c r="L190" s="161">
        <v>5062.0956076605871</v>
      </c>
      <c r="M190" s="161">
        <v>5239.2689539287076</v>
      </c>
    </row>
    <row r="191" spans="1:13" ht="15" hidden="1">
      <c r="A191" s="6">
        <v>21</v>
      </c>
      <c r="B191" s="161">
        <v>3375.5343048000004</v>
      </c>
      <c r="C191" s="161">
        <v>3544.3089056000003</v>
      </c>
      <c r="D191" s="161">
        <v>3721.5306942000002</v>
      </c>
      <c r="E191" s="161">
        <v>3907.6014142000004</v>
      </c>
      <c r="F191" s="161">
        <v>4102.9862424000003</v>
      </c>
      <c r="G191" s="161">
        <v>4308.1292112000001</v>
      </c>
      <c r="H191" s="161">
        <v>4523.5377862000005</v>
      </c>
      <c r="I191" s="161">
        <v>4695.4322220756003</v>
      </c>
      <c r="J191" s="161">
        <v>4859.7723498482455</v>
      </c>
      <c r="K191" s="161">
        <v>5029.8643820929337</v>
      </c>
      <c r="L191" s="161">
        <v>5205.909635466186</v>
      </c>
      <c r="M191" s="161">
        <v>5388.116472707502</v>
      </c>
    </row>
    <row r="192" spans="1:13" ht="15" hidden="1">
      <c r="A192" s="6">
        <v>22</v>
      </c>
      <c r="B192" s="161">
        <v>3473.4434489999999</v>
      </c>
      <c r="C192" s="161">
        <v>3647.1129784</v>
      </c>
      <c r="D192" s="161">
        <v>3829.4728562</v>
      </c>
      <c r="E192" s="161">
        <v>4020.9459704000005</v>
      </c>
      <c r="F192" s="161">
        <v>4221.9974978</v>
      </c>
      <c r="G192" s="161">
        <v>4433.0926152000002</v>
      </c>
      <c r="H192" s="161">
        <v>4654.7493604000001</v>
      </c>
      <c r="I192" s="161">
        <v>4831.6298360952005</v>
      </c>
      <c r="J192" s="161">
        <v>5000.7368803585323</v>
      </c>
      <c r="K192" s="161">
        <v>5175.7626711710809</v>
      </c>
      <c r="L192" s="161">
        <v>5356.9143646620687</v>
      </c>
      <c r="M192" s="161">
        <v>5544.4063674252411</v>
      </c>
    </row>
    <row r="193" spans="1:13" ht="15" hidden="1">
      <c r="A193" s="6">
        <v>23</v>
      </c>
      <c r="B193" s="161">
        <v>3584.1766718000003</v>
      </c>
      <c r="C193" s="161">
        <v>3763.3860340000001</v>
      </c>
      <c r="D193" s="161">
        <v>3951.5500496</v>
      </c>
      <c r="E193" s="161">
        <v>4149.1338954000003</v>
      </c>
      <c r="F193" s="161">
        <v>4356.5816038000003</v>
      </c>
      <c r="G193" s="161">
        <v>4574.4112126</v>
      </c>
      <c r="H193" s="161">
        <v>4803.1407596000008</v>
      </c>
      <c r="I193" s="161">
        <v>4985.6601084648009</v>
      </c>
      <c r="J193" s="161">
        <v>5160.1582122610689</v>
      </c>
      <c r="K193" s="161">
        <v>5340.7637496902062</v>
      </c>
      <c r="L193" s="161">
        <v>5527.6904809293628</v>
      </c>
      <c r="M193" s="161">
        <v>5721.1596477618905</v>
      </c>
    </row>
    <row r="194" spans="1:13" ht="15" hidden="1">
      <c r="A194" s="6">
        <v>24</v>
      </c>
      <c r="B194" s="161">
        <v>3696.0728366000003</v>
      </c>
      <c r="C194" s="161">
        <v>3880.8748926000003</v>
      </c>
      <c r="D194" s="161">
        <v>4074.9170514000002</v>
      </c>
      <c r="E194" s="161">
        <v>4278.6644898000004</v>
      </c>
      <c r="F194" s="161">
        <v>4492.5929568000001</v>
      </c>
      <c r="G194" s="161">
        <v>4717.2310624000002</v>
      </c>
      <c r="H194" s="161">
        <v>4953.0862722000002</v>
      </c>
      <c r="I194" s="161">
        <v>5141.303550543601</v>
      </c>
      <c r="J194" s="161">
        <v>5321.2491748126267</v>
      </c>
      <c r="K194" s="161">
        <v>5507.4928959310682</v>
      </c>
      <c r="L194" s="161">
        <v>5700.2551472886553</v>
      </c>
      <c r="M194" s="161">
        <v>5899.7640774437577</v>
      </c>
    </row>
    <row r="195" spans="1:13" ht="15" hidden="1">
      <c r="A195" s="6">
        <v>25</v>
      </c>
      <c r="B195" s="161">
        <v>3814.9572256000001</v>
      </c>
      <c r="C195" s="161">
        <v>4005.7114302</v>
      </c>
      <c r="D195" s="161">
        <v>4205.9911870000005</v>
      </c>
      <c r="E195" s="161">
        <v>4416.2933894000007</v>
      </c>
      <c r="F195" s="161">
        <v>4637.1043586000005</v>
      </c>
      <c r="G195" s="161">
        <v>4868.9632768000001</v>
      </c>
      <c r="H195" s="161">
        <v>5112.4093262000006</v>
      </c>
      <c r="I195" s="161">
        <v>5306.6808805956007</v>
      </c>
      <c r="J195" s="161">
        <v>5492.4147114164462</v>
      </c>
      <c r="K195" s="161">
        <v>5684.6492263160217</v>
      </c>
      <c r="L195" s="161">
        <v>5883.6119492370817</v>
      </c>
      <c r="M195" s="161">
        <v>6089.538367460379</v>
      </c>
    </row>
    <row r="196" spans="1:13" ht="15" hidden="1">
      <c r="A196" s="6">
        <v>26</v>
      </c>
      <c r="B196" s="161">
        <v>3939.6774690000002</v>
      </c>
      <c r="C196" s="161">
        <v>4136.6586993999999</v>
      </c>
      <c r="D196" s="161">
        <v>4343.4932202</v>
      </c>
      <c r="E196" s="161">
        <v>4560.6673526000004</v>
      </c>
      <c r="F196" s="161">
        <v>4788.6991344000007</v>
      </c>
      <c r="G196" s="161">
        <v>5028.13832</v>
      </c>
      <c r="H196" s="161">
        <v>5279.5452360000008</v>
      </c>
      <c r="I196" s="161">
        <v>5480.1679549680002</v>
      </c>
      <c r="J196" s="161">
        <v>5671.9738333918795</v>
      </c>
      <c r="K196" s="161">
        <v>5870.4929175605948</v>
      </c>
      <c r="L196" s="161">
        <v>6075.9601696752152</v>
      </c>
      <c r="M196" s="161">
        <v>6288.618775613847</v>
      </c>
    </row>
    <row r="197" spans="1:13" ht="15" hidden="1">
      <c r="A197" s="6">
        <v>27</v>
      </c>
      <c r="B197" s="161">
        <v>4077.2217910000004</v>
      </c>
      <c r="C197" s="161">
        <v>4281.0749513999999</v>
      </c>
      <c r="D197" s="161">
        <v>4495.1302848000005</v>
      </c>
      <c r="E197" s="161">
        <v>4719.8846846000006</v>
      </c>
      <c r="F197" s="161">
        <v>4955.8773329999995</v>
      </c>
      <c r="G197" s="161">
        <v>5203.6791288000004</v>
      </c>
      <c r="H197" s="161">
        <v>5463.8609708000004</v>
      </c>
      <c r="I197" s="161">
        <v>5671.4876876904009</v>
      </c>
      <c r="J197" s="161">
        <v>5869.9897567595644</v>
      </c>
      <c r="K197" s="161">
        <v>6075.4393982461488</v>
      </c>
      <c r="L197" s="161">
        <v>6288.0797771847638</v>
      </c>
      <c r="M197" s="161">
        <v>6508.1625693862297</v>
      </c>
    </row>
    <row r="198" spans="1:13" ht="15" hidden="1">
      <c r="A198" s="6">
        <v>28</v>
      </c>
      <c r="B198" s="161">
        <v>4232.2419596</v>
      </c>
      <c r="C198" s="161">
        <v>4443.8551148000006</v>
      </c>
      <c r="D198" s="161">
        <v>4666.0404699999999</v>
      </c>
      <c r="E198" s="161">
        <v>4899.3477796000006</v>
      </c>
      <c r="F198" s="161">
        <v>5144.3162258000002</v>
      </c>
      <c r="G198" s="161">
        <v>5401.5272796000008</v>
      </c>
      <c r="H198" s="161">
        <v>5671.6047008000005</v>
      </c>
      <c r="I198" s="161">
        <v>5887.1256794304009</v>
      </c>
      <c r="J198" s="161">
        <v>6093.1750782104646</v>
      </c>
      <c r="K198" s="161">
        <v>6306.4362059478308</v>
      </c>
      <c r="L198" s="161">
        <v>6527.1614731560039</v>
      </c>
      <c r="M198" s="161">
        <v>6755.6121247164638</v>
      </c>
    </row>
    <row r="199" spans="1:13" ht="15" hidden="1">
      <c r="A199" s="6">
        <v>29</v>
      </c>
      <c r="B199" s="161">
        <v>4389.5985844000006</v>
      </c>
      <c r="C199" s="161">
        <v>4609.0774564000003</v>
      </c>
      <c r="D199" s="161">
        <v>4839.5302720000009</v>
      </c>
      <c r="E199" s="161">
        <v>5081.5067855999996</v>
      </c>
      <c r="F199" s="161">
        <v>5335.5778960000007</v>
      </c>
      <c r="G199" s="161">
        <v>5602.3567908000005</v>
      </c>
      <c r="H199" s="161">
        <v>5882.4778020000003</v>
      </c>
      <c r="I199" s="161">
        <v>6106.0119584760005</v>
      </c>
      <c r="J199" s="161">
        <v>6319.7223770226601</v>
      </c>
      <c r="K199" s="161">
        <v>6540.9126602184524</v>
      </c>
      <c r="L199" s="161">
        <v>6769.844603326098</v>
      </c>
      <c r="M199" s="161">
        <v>7006.7891644425108</v>
      </c>
    </row>
    <row r="200" spans="1:13" ht="15" hidden="1">
      <c r="A200" s="6">
        <v>30</v>
      </c>
      <c r="B200" s="161">
        <v>4558.6057736000002</v>
      </c>
      <c r="C200" s="161">
        <v>4786.5318334000003</v>
      </c>
      <c r="D200" s="161">
        <v>5025.8547248000004</v>
      </c>
      <c r="E200" s="161">
        <v>5277.1559188000001</v>
      </c>
      <c r="F200" s="161">
        <v>5541.0063141999999</v>
      </c>
      <c r="G200" s="161">
        <v>5818.0613874000001</v>
      </c>
      <c r="H200" s="161">
        <v>6108.9660426</v>
      </c>
      <c r="I200" s="161">
        <v>6341.1067522188005</v>
      </c>
      <c r="J200" s="161">
        <v>6563.0454885464578</v>
      </c>
      <c r="K200" s="161">
        <v>6792.7520806455832</v>
      </c>
      <c r="L200" s="161">
        <v>7030.4984034681784</v>
      </c>
      <c r="M200" s="161">
        <v>7276.5658475895643</v>
      </c>
    </row>
    <row r="201" spans="1:13" ht="15" hidden="1">
      <c r="A201" s="6">
        <v>31</v>
      </c>
      <c r="B201" s="161">
        <v>4736.9376432000008</v>
      </c>
      <c r="C201" s="161">
        <v>4973.7866398000006</v>
      </c>
      <c r="D201" s="161">
        <v>5222.4765004000001</v>
      </c>
      <c r="E201" s="161">
        <v>5483.5992682000006</v>
      </c>
      <c r="F201" s="161">
        <v>5757.778703</v>
      </c>
      <c r="G201" s="161">
        <v>6045.6702812000003</v>
      </c>
      <c r="H201" s="161">
        <v>6347.9506236000007</v>
      </c>
      <c r="I201" s="161">
        <v>6589.1727472968005</v>
      </c>
      <c r="J201" s="161">
        <v>6819.7937934521879</v>
      </c>
      <c r="K201" s="161">
        <v>7058.4865762230138</v>
      </c>
      <c r="L201" s="161">
        <v>7305.5336063908189</v>
      </c>
      <c r="M201" s="161">
        <v>7561.2272826144972</v>
      </c>
    </row>
    <row r="202" spans="1:13" ht="15" hidden="1">
      <c r="A202" s="6">
        <v>32</v>
      </c>
      <c r="B202" s="161">
        <v>4931.5929896000007</v>
      </c>
      <c r="C202" s="161">
        <v>5178.1684101999999</v>
      </c>
      <c r="D202" s="161">
        <v>5437.0815882000006</v>
      </c>
      <c r="E202" s="161">
        <v>5708.9351390000002</v>
      </c>
      <c r="F202" s="161">
        <v>5994.3739667999998</v>
      </c>
      <c r="G202" s="161">
        <v>6294.0958368000001</v>
      </c>
      <c r="H202" s="161">
        <v>6608.7985141999998</v>
      </c>
      <c r="I202" s="161">
        <v>6859.9328577396</v>
      </c>
      <c r="J202" s="161">
        <v>7100.0305077604853</v>
      </c>
      <c r="K202" s="161">
        <v>7348.5315755321017</v>
      </c>
      <c r="L202" s="161">
        <v>7605.730180675725</v>
      </c>
      <c r="M202" s="161">
        <v>7871.9307369993749</v>
      </c>
    </row>
    <row r="203" spans="1:13" ht="15" hidden="1">
      <c r="A203" s="6">
        <v>33</v>
      </c>
      <c r="B203" s="161">
        <v>5135.5730163999997</v>
      </c>
      <c r="C203" s="161">
        <v>5392.3506100000004</v>
      </c>
      <c r="D203" s="161">
        <v>5661.9628544000007</v>
      </c>
      <c r="E203" s="161">
        <v>5945.0652260000006</v>
      </c>
      <c r="F203" s="161">
        <v>6242.3132012000005</v>
      </c>
      <c r="G203" s="161">
        <v>6554.4256896000006</v>
      </c>
      <c r="H203" s="161">
        <v>6882.1533174000006</v>
      </c>
      <c r="I203" s="161">
        <v>7143.6751434612006</v>
      </c>
      <c r="J203" s="161">
        <v>7393.7037734823416</v>
      </c>
      <c r="K203" s="161">
        <v>7652.4834055542233</v>
      </c>
      <c r="L203" s="161">
        <v>7920.3203247486208</v>
      </c>
      <c r="M203" s="161">
        <v>8197.5315361148223</v>
      </c>
    </row>
    <row r="204" spans="1:13" ht="15" hidden="1">
      <c r="A204" s="6">
        <v>34</v>
      </c>
      <c r="B204" s="161">
        <v>5355.8659478</v>
      </c>
      <c r="C204" s="161">
        <v>5623.6597738</v>
      </c>
      <c r="D204" s="161">
        <v>5904.8380050000005</v>
      </c>
      <c r="E204" s="161">
        <v>6200.0772622000004</v>
      </c>
      <c r="F204" s="161">
        <v>6510.0858828</v>
      </c>
      <c r="G204" s="161">
        <v>6835.5933486000004</v>
      </c>
      <c r="H204" s="161">
        <v>7177.3714301999998</v>
      </c>
      <c r="I204" s="161">
        <v>7450.1115445475998</v>
      </c>
      <c r="J204" s="161">
        <v>7710.8654486067653</v>
      </c>
      <c r="K204" s="161">
        <v>7980.7457393080012</v>
      </c>
      <c r="L204" s="161">
        <v>8260.0718401837803</v>
      </c>
      <c r="M204" s="161">
        <v>8549.1743545902118</v>
      </c>
    </row>
    <row r="205" spans="1:13" ht="15" hidden="1">
      <c r="A205" s="157">
        <v>35</v>
      </c>
      <c r="B205" s="161">
        <v>5591.5240495031994</v>
      </c>
      <c r="C205" s="161">
        <v>5871.1002519783597</v>
      </c>
      <c r="D205" s="161">
        <v>6164.6552645772772</v>
      </c>
      <c r="E205" s="161">
        <v>6472.8880278061415</v>
      </c>
      <c r="F205" s="161">
        <v>6796.5324291964498</v>
      </c>
      <c r="G205" s="161">
        <v>7136.3590506562723</v>
      </c>
      <c r="H205" s="161">
        <v>7493.1770031890865</v>
      </c>
      <c r="I205" s="161">
        <v>7777.9177293102721</v>
      </c>
      <c r="J205" s="161">
        <v>8050.1448498361306</v>
      </c>
      <c r="K205" s="161">
        <v>8331.8999195803954</v>
      </c>
      <c r="L205" s="161">
        <v>8623.5164167657094</v>
      </c>
      <c r="M205" s="161">
        <v>8925.339491352508</v>
      </c>
    </row>
    <row r="206" spans="1:13" ht="15" hidden="1">
      <c r="A206" s="163" t="s">
        <v>1396</v>
      </c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</row>
    <row r="207" spans="1:13" hidden="1">
      <c r="A207" s="163" t="s">
        <v>1395</v>
      </c>
    </row>
    <row r="208" spans="1:13" hidden="1"/>
    <row r="209" hidden="1"/>
  </sheetData>
  <phoneticPr fontId="44" type="noConversion"/>
  <printOptions horizontalCentered="1"/>
  <pageMargins left="0.25" right="0.23" top="0.75" bottom="0.33" header="0.3" footer="0.3"/>
  <pageSetup orientation="landscape"/>
  <headerFooter>
    <oddHeader>&amp;C&amp;"Calibri,Bold"&amp;12&amp;K000000AFT Classified Professionals Salary Schedule_x000D_Effective January 1, 2018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38"/>
  <sheetViews>
    <sheetView topLeftCell="Q1" workbookViewId="0">
      <selection activeCell="S4" sqref="S4"/>
    </sheetView>
  </sheetViews>
  <sheetFormatPr baseColWidth="10" defaultColWidth="8.7109375" defaultRowHeight="14" x14ac:dyDescent="0"/>
  <cols>
    <col min="1" max="1" width="6.7109375" style="1" customWidth="1"/>
    <col min="2" max="13" width="14.140625" style="1" customWidth="1"/>
    <col min="14" max="14" width="7.28515625" style="1" bestFit="1" customWidth="1"/>
    <col min="15" max="15" width="8.7109375" style="1"/>
    <col min="16" max="16" width="3" style="1" bestFit="1" customWidth="1"/>
    <col min="17" max="30" width="9.85546875" style="1" bestFit="1" customWidth="1"/>
    <col min="31" max="31" width="8.7109375" style="1"/>
    <col min="32" max="46" width="9.140625" style="1" customWidth="1"/>
    <col min="47" max="47" width="6.28515625" style="1" customWidth="1"/>
    <col min="48" max="48" width="7.28515625" style="1" customWidth="1"/>
    <col min="49" max="60" width="9.85546875" style="1" customWidth="1"/>
    <col min="61" max="16384" width="8.7109375" style="1"/>
  </cols>
  <sheetData>
    <row r="1" spans="1:60">
      <c r="A1" s="155" t="s">
        <v>1394</v>
      </c>
      <c r="B1" s="154"/>
      <c r="Q1" s="148" t="s">
        <v>1387</v>
      </c>
    </row>
    <row r="2" spans="1:60" ht="15">
      <c r="A2" s="149" t="s">
        <v>1388</v>
      </c>
      <c r="B2" s="6" t="s">
        <v>1391</v>
      </c>
      <c r="C2" s="6" t="s">
        <v>1392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1393</v>
      </c>
      <c r="I2" s="6" t="s">
        <v>11</v>
      </c>
      <c r="J2" s="6" t="s">
        <v>0</v>
      </c>
      <c r="K2" s="6" t="s">
        <v>1</v>
      </c>
      <c r="L2" s="6" t="s">
        <v>2</v>
      </c>
      <c r="M2" s="6" t="s">
        <v>3</v>
      </c>
      <c r="Q2" s="3" t="s">
        <v>12</v>
      </c>
      <c r="R2" s="3" t="s">
        <v>13</v>
      </c>
      <c r="S2" s="3" t="s">
        <v>6</v>
      </c>
      <c r="T2" s="3" t="s">
        <v>7</v>
      </c>
      <c r="U2" s="3" t="s">
        <v>8</v>
      </c>
      <c r="V2" s="3" t="s">
        <v>9</v>
      </c>
      <c r="W2" s="3" t="s">
        <v>10</v>
      </c>
      <c r="X2" s="3" t="s">
        <v>11</v>
      </c>
      <c r="Y2" s="3" t="s">
        <v>0</v>
      </c>
      <c r="Z2" s="3" t="s">
        <v>1</v>
      </c>
      <c r="AA2" s="3" t="s">
        <v>2</v>
      </c>
      <c r="AB2" s="3" t="s">
        <v>3</v>
      </c>
      <c r="AC2" s="3" t="s">
        <v>4</v>
      </c>
      <c r="AD2" s="3" t="s">
        <v>5</v>
      </c>
      <c r="AF2" s="3" t="s">
        <v>12</v>
      </c>
      <c r="AG2" s="3" t="s">
        <v>13</v>
      </c>
      <c r="AH2" s="3" t="s">
        <v>6</v>
      </c>
      <c r="AI2" s="3" t="s">
        <v>7</v>
      </c>
      <c r="AJ2" s="3" t="s">
        <v>8</v>
      </c>
      <c r="AK2" s="3" t="s">
        <v>9</v>
      </c>
      <c r="AL2" s="3" t="s">
        <v>10</v>
      </c>
      <c r="AM2" s="3" t="s">
        <v>11</v>
      </c>
      <c r="AN2" s="3" t="s">
        <v>0</v>
      </c>
      <c r="AO2" s="3" t="s">
        <v>1</v>
      </c>
      <c r="AP2" s="3" t="s">
        <v>2</v>
      </c>
      <c r="AQ2" s="3" t="s">
        <v>3</v>
      </c>
      <c r="AR2" s="3" t="s">
        <v>4</v>
      </c>
      <c r="AS2" s="3" t="s">
        <v>5</v>
      </c>
      <c r="AU2" s="3" t="s">
        <v>12</v>
      </c>
      <c r="AV2" s="3" t="s">
        <v>13</v>
      </c>
      <c r="AW2" s="3" t="s">
        <v>6</v>
      </c>
      <c r="AX2" s="3" t="s">
        <v>7</v>
      </c>
      <c r="AY2" s="3" t="s">
        <v>8</v>
      </c>
      <c r="AZ2" s="3" t="s">
        <v>9</v>
      </c>
      <c r="BA2" s="3" t="s">
        <v>10</v>
      </c>
      <c r="BB2" s="3" t="s">
        <v>11</v>
      </c>
      <c r="BC2" s="3" t="s">
        <v>0</v>
      </c>
      <c r="BD2" s="3" t="s">
        <v>1</v>
      </c>
      <c r="BE2" s="3" t="s">
        <v>2</v>
      </c>
      <c r="BF2" s="3" t="s">
        <v>3</v>
      </c>
      <c r="BG2" s="3" t="s">
        <v>4</v>
      </c>
      <c r="BH2" s="3" t="s">
        <v>5</v>
      </c>
    </row>
    <row r="3" spans="1:60" ht="15">
      <c r="A3" s="6">
        <v>1</v>
      </c>
      <c r="B3" s="146">
        <v>2200.59</v>
      </c>
      <c r="C3" s="146">
        <v>2310.62</v>
      </c>
      <c r="D3" s="146">
        <v>2426.15</v>
      </c>
      <c r="E3" s="146">
        <v>2547.46</v>
      </c>
      <c r="F3" s="146">
        <v>2674.83</v>
      </c>
      <c r="G3" s="146">
        <v>2808.57</v>
      </c>
      <c r="H3" s="146">
        <v>2949</v>
      </c>
      <c r="I3" s="146">
        <v>3061.0619999999999</v>
      </c>
      <c r="J3" s="146">
        <v>3102.3863369999999</v>
      </c>
      <c r="K3" s="146">
        <v>3144.2685525495003</v>
      </c>
      <c r="L3" s="146">
        <v>3186.7161780089186</v>
      </c>
      <c r="M3" s="146">
        <v>3298.2512442392303</v>
      </c>
      <c r="O3" s="119"/>
      <c r="P3" s="4">
        <v>1</v>
      </c>
      <c r="Q3" s="5">
        <v>1996</v>
      </c>
      <c r="R3" s="5">
        <v>2095.8000000000002</v>
      </c>
      <c r="S3" s="5">
        <v>2200.59</v>
      </c>
      <c r="T3" s="5">
        <v>2310.62</v>
      </c>
      <c r="U3" s="5">
        <v>2426.15</v>
      </c>
      <c r="V3" s="5">
        <v>2547.46</v>
      </c>
      <c r="W3" s="5">
        <v>2674.83</v>
      </c>
      <c r="X3" s="5">
        <v>2808.57</v>
      </c>
      <c r="Y3" s="5">
        <v>2949</v>
      </c>
      <c r="Z3" s="5">
        <v>3007.98</v>
      </c>
      <c r="AA3" s="5">
        <v>3048.59</v>
      </c>
      <c r="AB3" s="5">
        <v>3089.74</v>
      </c>
      <c r="AC3" s="5">
        <v>3131.46</v>
      </c>
      <c r="AD3" s="5">
        <v>3241.06</v>
      </c>
      <c r="AF3" s="5" t="e">
        <f>#REF!-Q3</f>
        <v>#REF!</v>
      </c>
      <c r="AG3" s="5" t="e">
        <f>#REF!-R3</f>
        <v>#REF!</v>
      </c>
      <c r="AH3" s="5">
        <f t="shared" ref="AH3:AS18" si="0">B3-S3</f>
        <v>0</v>
      </c>
      <c r="AI3" s="5">
        <f t="shared" si="0"/>
        <v>0</v>
      </c>
      <c r="AJ3" s="5">
        <f t="shared" si="0"/>
        <v>0</v>
      </c>
      <c r="AK3" s="5">
        <f t="shared" si="0"/>
        <v>0</v>
      </c>
      <c r="AL3" s="5">
        <f t="shared" si="0"/>
        <v>0</v>
      </c>
      <c r="AM3" s="5">
        <f t="shared" si="0"/>
        <v>0</v>
      </c>
      <c r="AN3" s="5">
        <f t="shared" si="0"/>
        <v>0</v>
      </c>
      <c r="AO3" s="5">
        <f t="shared" si="0"/>
        <v>53.08199999999988</v>
      </c>
      <c r="AP3" s="5">
        <f t="shared" si="0"/>
        <v>53.796336999999767</v>
      </c>
      <c r="AQ3" s="5">
        <f t="shared" si="0"/>
        <v>54.528552549500546</v>
      </c>
      <c r="AR3" s="5">
        <f t="shared" si="0"/>
        <v>55.256178008918596</v>
      </c>
      <c r="AS3" s="5">
        <f t="shared" si="0"/>
        <v>57.1912442392304</v>
      </c>
      <c r="AT3" s="5"/>
      <c r="AU3" s="119" t="e">
        <f>#REF!/Q3-1</f>
        <v>#REF!</v>
      </c>
      <c r="AV3" s="119" t="e">
        <f>#REF!/R3-1</f>
        <v>#REF!</v>
      </c>
      <c r="AW3" s="119">
        <f t="shared" ref="AW3:BH18" si="1">B3/S3-1</f>
        <v>0</v>
      </c>
      <c r="AX3" s="119">
        <f t="shared" si="1"/>
        <v>0</v>
      </c>
      <c r="AY3" s="119">
        <f t="shared" si="1"/>
        <v>0</v>
      </c>
      <c r="AZ3" s="119">
        <f t="shared" si="1"/>
        <v>0</v>
      </c>
      <c r="BA3" s="119">
        <f t="shared" si="1"/>
        <v>0</v>
      </c>
      <c r="BB3" s="119">
        <f t="shared" si="1"/>
        <v>0</v>
      </c>
      <c r="BC3" s="119">
        <f t="shared" si="1"/>
        <v>0</v>
      </c>
      <c r="BD3" s="119">
        <f t="shared" si="1"/>
        <v>1.7647058823529349E-2</v>
      </c>
      <c r="BE3" s="119">
        <f t="shared" si="1"/>
        <v>1.7646301076891246E-2</v>
      </c>
      <c r="BF3" s="119">
        <f t="shared" si="1"/>
        <v>1.7648265727698842E-2</v>
      </c>
      <c r="BG3" s="119">
        <f t="shared" si="1"/>
        <v>1.7645500184871876E-2</v>
      </c>
      <c r="BH3" s="119">
        <f t="shared" si="1"/>
        <v>1.7645845568804663E-2</v>
      </c>
    </row>
    <row r="4" spans="1:60" ht="15">
      <c r="A4" s="6">
        <v>2</v>
      </c>
      <c r="B4" s="146">
        <v>2224.85</v>
      </c>
      <c r="C4" s="146">
        <v>2336.09</v>
      </c>
      <c r="D4" s="146">
        <v>2452.89</v>
      </c>
      <c r="E4" s="146">
        <v>2575.54</v>
      </c>
      <c r="F4" s="146">
        <v>2704.31</v>
      </c>
      <c r="G4" s="146">
        <v>2839.53</v>
      </c>
      <c r="H4" s="146">
        <v>2981.51</v>
      </c>
      <c r="I4" s="146">
        <v>3094.8073800000002</v>
      </c>
      <c r="J4" s="146">
        <v>3136.5872796300005</v>
      </c>
      <c r="K4" s="146">
        <v>3178.9312079050055</v>
      </c>
      <c r="L4" s="146">
        <v>3221.8467792117235</v>
      </c>
      <c r="M4" s="146">
        <v>3334.6114164841338</v>
      </c>
      <c r="O4" s="119"/>
      <c r="P4" s="4">
        <v>2</v>
      </c>
      <c r="Q4" s="5">
        <v>2018</v>
      </c>
      <c r="R4" s="5">
        <v>2118.9</v>
      </c>
      <c r="S4" s="5">
        <v>2224.85</v>
      </c>
      <c r="T4" s="5">
        <v>2336.09</v>
      </c>
      <c r="U4" s="5">
        <v>2452.89</v>
      </c>
      <c r="V4" s="5">
        <v>2575.54</v>
      </c>
      <c r="W4" s="5">
        <v>2704.31</v>
      </c>
      <c r="X4" s="5">
        <v>2839.53</v>
      </c>
      <c r="Y4" s="5">
        <v>2981.51</v>
      </c>
      <c r="Z4" s="5">
        <v>3041.14</v>
      </c>
      <c r="AA4" s="5">
        <v>3082.19</v>
      </c>
      <c r="AB4" s="5">
        <v>3123.8</v>
      </c>
      <c r="AC4" s="5">
        <v>3165.97</v>
      </c>
      <c r="AD4" s="5">
        <v>3276.78</v>
      </c>
      <c r="AF4" s="5" t="e">
        <f>#REF!-Q4</f>
        <v>#REF!</v>
      </c>
      <c r="AG4" s="5" t="e">
        <f>#REF!-R4</f>
        <v>#REF!</v>
      </c>
      <c r="AH4" s="5">
        <f t="shared" si="0"/>
        <v>0</v>
      </c>
      <c r="AI4" s="5">
        <f t="shared" si="0"/>
        <v>0</v>
      </c>
      <c r="AJ4" s="5">
        <f t="shared" si="0"/>
        <v>0</v>
      </c>
      <c r="AK4" s="5">
        <f t="shared" si="0"/>
        <v>0</v>
      </c>
      <c r="AL4" s="5">
        <f t="shared" si="0"/>
        <v>0</v>
      </c>
      <c r="AM4" s="5">
        <f t="shared" si="0"/>
        <v>0</v>
      </c>
      <c r="AN4" s="5">
        <f t="shared" si="0"/>
        <v>0</v>
      </c>
      <c r="AO4" s="5">
        <f t="shared" si="0"/>
        <v>53.667380000000321</v>
      </c>
      <c r="AP4" s="5">
        <f t="shared" si="0"/>
        <v>54.397279630000412</v>
      </c>
      <c r="AQ4" s="5">
        <f t="shared" si="0"/>
        <v>55.13120790500534</v>
      </c>
      <c r="AR4" s="5">
        <f t="shared" si="0"/>
        <v>55.876779211723715</v>
      </c>
      <c r="AS4" s="5">
        <f t="shared" si="0"/>
        <v>57.83141648413357</v>
      </c>
      <c r="AT4" s="5"/>
      <c r="AU4" s="119" t="e">
        <f>#REF!/Q4-1</f>
        <v>#REF!</v>
      </c>
      <c r="AV4" s="119" t="e">
        <f>#REF!/R4-1</f>
        <v>#REF!</v>
      </c>
      <c r="AW4" s="119">
        <f t="shared" si="1"/>
        <v>0</v>
      </c>
      <c r="AX4" s="119">
        <f t="shared" si="1"/>
        <v>0</v>
      </c>
      <c r="AY4" s="119">
        <f t="shared" si="1"/>
        <v>0</v>
      </c>
      <c r="AZ4" s="119">
        <f t="shared" si="1"/>
        <v>0</v>
      </c>
      <c r="BA4" s="119">
        <f t="shared" si="1"/>
        <v>0</v>
      </c>
      <c r="BB4" s="119">
        <f t="shared" si="1"/>
        <v>0</v>
      </c>
      <c r="BC4" s="119">
        <f t="shared" si="1"/>
        <v>0</v>
      </c>
      <c r="BD4" s="119">
        <f t="shared" si="1"/>
        <v>1.7647125748896819E-2</v>
      </c>
      <c r="BE4" s="119">
        <f t="shared" si="1"/>
        <v>1.7648905365989842E-2</v>
      </c>
      <c r="BF4" s="119">
        <f t="shared" si="1"/>
        <v>1.7648763654845245E-2</v>
      </c>
      <c r="BG4" s="119">
        <f t="shared" si="1"/>
        <v>1.7649181518373025E-2</v>
      </c>
      <c r="BH4" s="119">
        <f t="shared" si="1"/>
        <v>1.7648855426404486E-2</v>
      </c>
    </row>
    <row r="5" spans="1:60" ht="15">
      <c r="A5" s="6">
        <v>3</v>
      </c>
      <c r="B5" s="146">
        <v>2252.41</v>
      </c>
      <c r="C5" s="146">
        <v>2365.0300000000002</v>
      </c>
      <c r="D5" s="146">
        <v>2483.2800000000002</v>
      </c>
      <c r="E5" s="146">
        <v>2607.44</v>
      </c>
      <c r="F5" s="146">
        <v>2737.82</v>
      </c>
      <c r="G5" s="146">
        <v>2874.71</v>
      </c>
      <c r="H5" s="146">
        <v>3018.44</v>
      </c>
      <c r="I5" s="146">
        <v>3133.1407200000003</v>
      </c>
      <c r="J5" s="146">
        <v>3175.4381197200005</v>
      </c>
      <c r="K5" s="146">
        <v>3218.3065343362209</v>
      </c>
      <c r="L5" s="146">
        <v>3261.7536725497603</v>
      </c>
      <c r="M5" s="146">
        <v>3375.9150510890017</v>
      </c>
      <c r="O5" s="119"/>
      <c r="P5" s="4">
        <v>3</v>
      </c>
      <c r="Q5" s="5">
        <v>2043</v>
      </c>
      <c r="R5" s="5">
        <v>2145.15</v>
      </c>
      <c r="S5" s="5">
        <v>2252.41</v>
      </c>
      <c r="T5" s="5">
        <v>2365.0300000000002</v>
      </c>
      <c r="U5" s="5">
        <v>2483.2800000000002</v>
      </c>
      <c r="V5" s="5">
        <v>2607.44</v>
      </c>
      <c r="W5" s="5">
        <v>2737.82</v>
      </c>
      <c r="X5" s="5">
        <v>2874.71</v>
      </c>
      <c r="Y5" s="5">
        <v>3018.44</v>
      </c>
      <c r="Z5" s="5">
        <v>3078.81</v>
      </c>
      <c r="AA5" s="5">
        <v>3120.37</v>
      </c>
      <c r="AB5" s="5">
        <v>3162.5</v>
      </c>
      <c r="AC5" s="5">
        <v>3205.19</v>
      </c>
      <c r="AD5" s="5">
        <v>3317.37</v>
      </c>
      <c r="AF5" s="5" t="e">
        <f>#REF!-Q5</f>
        <v>#REF!</v>
      </c>
      <c r="AG5" s="5" t="e">
        <f>#REF!-R5</f>
        <v>#REF!</v>
      </c>
      <c r="AH5" s="5">
        <f t="shared" si="0"/>
        <v>0</v>
      </c>
      <c r="AI5" s="5">
        <f t="shared" si="0"/>
        <v>0</v>
      </c>
      <c r="AJ5" s="5">
        <f t="shared" si="0"/>
        <v>0</v>
      </c>
      <c r="AK5" s="5">
        <f t="shared" si="0"/>
        <v>0</v>
      </c>
      <c r="AL5" s="5">
        <f t="shared" si="0"/>
        <v>0</v>
      </c>
      <c r="AM5" s="5">
        <f t="shared" si="0"/>
        <v>0</v>
      </c>
      <c r="AN5" s="5">
        <f t="shared" si="0"/>
        <v>0</v>
      </c>
      <c r="AO5" s="5">
        <f t="shared" si="0"/>
        <v>54.330720000000383</v>
      </c>
      <c r="AP5" s="5">
        <f t="shared" si="0"/>
        <v>55.068119720000595</v>
      </c>
      <c r="AQ5" s="5">
        <f t="shared" si="0"/>
        <v>55.806534336220921</v>
      </c>
      <c r="AR5" s="5">
        <f t="shared" si="0"/>
        <v>56.563672549760213</v>
      </c>
      <c r="AS5" s="5">
        <f t="shared" si="0"/>
        <v>58.545051089001845</v>
      </c>
      <c r="AT5" s="5"/>
      <c r="AU5" s="119" t="e">
        <f>#REF!/Q5-1</f>
        <v>#REF!</v>
      </c>
      <c r="AV5" s="119" t="e">
        <f>#REF!/R5-1</f>
        <v>#REF!</v>
      </c>
      <c r="AW5" s="119">
        <f t="shared" si="1"/>
        <v>0</v>
      </c>
      <c r="AX5" s="119">
        <f t="shared" si="1"/>
        <v>0</v>
      </c>
      <c r="AY5" s="119">
        <f t="shared" si="1"/>
        <v>0</v>
      </c>
      <c r="AZ5" s="119">
        <f t="shared" si="1"/>
        <v>0</v>
      </c>
      <c r="BA5" s="119">
        <f t="shared" si="1"/>
        <v>0</v>
      </c>
      <c r="BB5" s="119">
        <f t="shared" si="1"/>
        <v>0</v>
      </c>
      <c r="BC5" s="119">
        <f t="shared" si="1"/>
        <v>0</v>
      </c>
      <c r="BD5" s="119">
        <f t="shared" si="1"/>
        <v>1.7646662184415574E-2</v>
      </c>
      <c r="BE5" s="119">
        <f t="shared" si="1"/>
        <v>1.7647945506462648E-2</v>
      </c>
      <c r="BF5" s="119">
        <f t="shared" si="1"/>
        <v>1.7646334967974964E-2</v>
      </c>
      <c r="BG5" s="119">
        <f t="shared" si="1"/>
        <v>1.7647525591231839E-2</v>
      </c>
      <c r="BH5" s="119">
        <f t="shared" si="1"/>
        <v>1.7648031750755022E-2</v>
      </c>
    </row>
    <row r="6" spans="1:60" ht="15">
      <c r="A6" s="6">
        <v>4</v>
      </c>
      <c r="B6" s="146">
        <v>2278.87</v>
      </c>
      <c r="C6" s="146">
        <v>2392.81</v>
      </c>
      <c r="D6" s="146">
        <v>2512.4499999999998</v>
      </c>
      <c r="E6" s="146">
        <v>2638.07</v>
      </c>
      <c r="F6" s="146">
        <v>2769.98</v>
      </c>
      <c r="G6" s="146">
        <v>2908.48</v>
      </c>
      <c r="H6" s="146">
        <v>3053.9</v>
      </c>
      <c r="I6" s="146">
        <v>3169.9482000000003</v>
      </c>
      <c r="J6" s="146">
        <v>3212.7425007000006</v>
      </c>
      <c r="K6" s="146">
        <v>3256.1145244594509</v>
      </c>
      <c r="L6" s="146">
        <v>3300.0720705396539</v>
      </c>
      <c r="M6" s="146">
        <v>3415.5745930085413</v>
      </c>
      <c r="O6" s="119"/>
      <c r="P6" s="4">
        <v>4</v>
      </c>
      <c r="Q6" s="5">
        <v>2067</v>
      </c>
      <c r="R6" s="5">
        <v>2170.35</v>
      </c>
      <c r="S6" s="5">
        <v>2278.87</v>
      </c>
      <c r="T6" s="5">
        <v>2392.81</v>
      </c>
      <c r="U6" s="5">
        <v>2512.4499999999998</v>
      </c>
      <c r="V6" s="5">
        <v>2638.07</v>
      </c>
      <c r="W6" s="5">
        <v>2769.98</v>
      </c>
      <c r="X6" s="5">
        <v>2908.48</v>
      </c>
      <c r="Y6" s="5">
        <v>3053.9</v>
      </c>
      <c r="Z6" s="5">
        <v>3114.98</v>
      </c>
      <c r="AA6" s="5">
        <v>3157.03</v>
      </c>
      <c r="AB6" s="5">
        <v>3199.65</v>
      </c>
      <c r="AC6" s="5">
        <v>3242.85</v>
      </c>
      <c r="AD6" s="5">
        <v>3356.35</v>
      </c>
      <c r="AF6" s="5" t="e">
        <f>#REF!-Q6</f>
        <v>#REF!</v>
      </c>
      <c r="AG6" s="5" t="e">
        <f>#REF!-R6</f>
        <v>#REF!</v>
      </c>
      <c r="AH6" s="5">
        <f t="shared" si="0"/>
        <v>0</v>
      </c>
      <c r="AI6" s="5">
        <f t="shared" si="0"/>
        <v>0</v>
      </c>
      <c r="AJ6" s="5">
        <f t="shared" si="0"/>
        <v>0</v>
      </c>
      <c r="AK6" s="5">
        <f t="shared" si="0"/>
        <v>0</v>
      </c>
      <c r="AL6" s="5">
        <f t="shared" si="0"/>
        <v>0</v>
      </c>
      <c r="AM6" s="5">
        <f t="shared" si="0"/>
        <v>0</v>
      </c>
      <c r="AN6" s="5">
        <f t="shared" si="0"/>
        <v>0</v>
      </c>
      <c r="AO6" s="5">
        <f t="shared" si="0"/>
        <v>54.968200000000252</v>
      </c>
      <c r="AP6" s="5">
        <f t="shared" si="0"/>
        <v>55.712500700000419</v>
      </c>
      <c r="AQ6" s="5">
        <f t="shared" si="0"/>
        <v>56.464524459450786</v>
      </c>
      <c r="AR6" s="5">
        <f t="shared" si="0"/>
        <v>57.222070539653942</v>
      </c>
      <c r="AS6" s="5">
        <f t="shared" si="0"/>
        <v>59.224593008541433</v>
      </c>
      <c r="AT6" s="5"/>
      <c r="AU6" s="119" t="e">
        <f>#REF!/Q6-1</f>
        <v>#REF!</v>
      </c>
      <c r="AV6" s="119" t="e">
        <f>#REF!/R6-1</f>
        <v>#REF!</v>
      </c>
      <c r="AW6" s="119">
        <f t="shared" si="1"/>
        <v>0</v>
      </c>
      <c r="AX6" s="119">
        <f t="shared" si="1"/>
        <v>0</v>
      </c>
      <c r="AY6" s="119">
        <f t="shared" si="1"/>
        <v>0</v>
      </c>
      <c r="AZ6" s="119">
        <f t="shared" si="1"/>
        <v>0</v>
      </c>
      <c r="BA6" s="119">
        <f t="shared" si="1"/>
        <v>0</v>
      </c>
      <c r="BB6" s="119">
        <f t="shared" si="1"/>
        <v>0</v>
      </c>
      <c r="BC6" s="119">
        <f t="shared" si="1"/>
        <v>0</v>
      </c>
      <c r="BD6" s="119">
        <f t="shared" si="1"/>
        <v>1.7646405434384782E-2</v>
      </c>
      <c r="BE6" s="119">
        <f t="shared" si="1"/>
        <v>1.7647124259193125E-2</v>
      </c>
      <c r="BF6" s="119">
        <f t="shared" si="1"/>
        <v>1.7647094044489497E-2</v>
      </c>
      <c r="BG6" s="119">
        <f t="shared" si="1"/>
        <v>1.7645611280094453E-2</v>
      </c>
      <c r="BH6" s="119">
        <f t="shared" si="1"/>
        <v>1.7645535480072638E-2</v>
      </c>
    </row>
    <row r="7" spans="1:60" ht="15">
      <c r="A7" s="6">
        <v>5</v>
      </c>
      <c r="B7" s="146">
        <v>2303.12</v>
      </c>
      <c r="C7" s="146">
        <v>2418.2800000000002</v>
      </c>
      <c r="D7" s="146">
        <v>2539.19</v>
      </c>
      <c r="E7" s="146">
        <v>2666.15</v>
      </c>
      <c r="F7" s="146">
        <v>2799.46</v>
      </c>
      <c r="G7" s="146">
        <v>2939.43</v>
      </c>
      <c r="H7" s="146">
        <v>3086.4</v>
      </c>
      <c r="I7" s="146">
        <v>3203.6832000000004</v>
      </c>
      <c r="J7" s="146">
        <v>3246.9329232000005</v>
      </c>
      <c r="K7" s="146">
        <v>3290.7665176632008</v>
      </c>
      <c r="L7" s="146">
        <v>3335.1918656516541</v>
      </c>
      <c r="M7" s="146">
        <v>3451.9235809494617</v>
      </c>
      <c r="O7" s="119"/>
      <c r="P7" s="4">
        <v>5</v>
      </c>
      <c r="Q7" s="5">
        <v>2089</v>
      </c>
      <c r="R7" s="5">
        <v>2193.4499999999998</v>
      </c>
      <c r="S7" s="5">
        <v>2303.12</v>
      </c>
      <c r="T7" s="5">
        <v>2418.2800000000002</v>
      </c>
      <c r="U7" s="5">
        <v>2539.19</v>
      </c>
      <c r="V7" s="5">
        <v>2666.15</v>
      </c>
      <c r="W7" s="5">
        <v>2799.46</v>
      </c>
      <c r="X7" s="5">
        <v>2939.43</v>
      </c>
      <c r="Y7" s="5">
        <v>3086.4</v>
      </c>
      <c r="Z7" s="5">
        <v>3148.13</v>
      </c>
      <c r="AA7" s="5">
        <v>3190.63</v>
      </c>
      <c r="AB7" s="5">
        <v>3233.71</v>
      </c>
      <c r="AC7" s="5">
        <v>3277.36</v>
      </c>
      <c r="AD7" s="5">
        <v>3392.07</v>
      </c>
      <c r="AF7" s="5" t="e">
        <f>#REF!-Q7</f>
        <v>#REF!</v>
      </c>
      <c r="AG7" s="5" t="e">
        <f>#REF!-R7</f>
        <v>#REF!</v>
      </c>
      <c r="AH7" s="5">
        <f t="shared" si="0"/>
        <v>0</v>
      </c>
      <c r="AI7" s="5">
        <f t="shared" si="0"/>
        <v>0</v>
      </c>
      <c r="AJ7" s="5">
        <f t="shared" si="0"/>
        <v>0</v>
      </c>
      <c r="AK7" s="5">
        <f t="shared" si="0"/>
        <v>0</v>
      </c>
      <c r="AL7" s="5">
        <f t="shared" si="0"/>
        <v>0</v>
      </c>
      <c r="AM7" s="5">
        <f t="shared" si="0"/>
        <v>0</v>
      </c>
      <c r="AN7" s="5">
        <f t="shared" si="0"/>
        <v>0</v>
      </c>
      <c r="AO7" s="5">
        <f t="shared" si="0"/>
        <v>55.553200000000288</v>
      </c>
      <c r="AP7" s="5">
        <f t="shared" si="0"/>
        <v>56.30292320000035</v>
      </c>
      <c r="AQ7" s="5">
        <f t="shared" si="0"/>
        <v>57.056517663200793</v>
      </c>
      <c r="AR7" s="5">
        <f t="shared" si="0"/>
        <v>57.83186565165397</v>
      </c>
      <c r="AS7" s="5">
        <f t="shared" si="0"/>
        <v>59.853580949461502</v>
      </c>
      <c r="AT7" s="5"/>
      <c r="AU7" s="119" t="e">
        <f>#REF!/Q7-1</f>
        <v>#REF!</v>
      </c>
      <c r="AV7" s="119" t="e">
        <f>#REF!/R7-1</f>
        <v>#REF!</v>
      </c>
      <c r="AW7" s="119">
        <f t="shared" si="1"/>
        <v>0</v>
      </c>
      <c r="AX7" s="119">
        <f t="shared" si="1"/>
        <v>0</v>
      </c>
      <c r="AY7" s="119">
        <f t="shared" si="1"/>
        <v>0</v>
      </c>
      <c r="AZ7" s="119">
        <f t="shared" si="1"/>
        <v>0</v>
      </c>
      <c r="BA7" s="119">
        <f t="shared" si="1"/>
        <v>0</v>
      </c>
      <c r="BB7" s="119">
        <f t="shared" si="1"/>
        <v>0</v>
      </c>
      <c r="BC7" s="119">
        <f t="shared" si="1"/>
        <v>0</v>
      </c>
      <c r="BD7" s="119">
        <f t="shared" si="1"/>
        <v>1.7646412314612281E-2</v>
      </c>
      <c r="BE7" s="119">
        <f t="shared" si="1"/>
        <v>1.7646334172248146E-2</v>
      </c>
      <c r="BF7" s="119">
        <f t="shared" si="1"/>
        <v>1.7644290200172774E-2</v>
      </c>
      <c r="BG7" s="119">
        <f t="shared" si="1"/>
        <v>1.764586912992594E-2</v>
      </c>
      <c r="BH7" s="119">
        <f t="shared" si="1"/>
        <v>1.7645149112330172E-2</v>
      </c>
    </row>
    <row r="8" spans="1:60" ht="15">
      <c r="A8" s="6">
        <v>6</v>
      </c>
      <c r="B8" s="146">
        <v>2337.3000000000002</v>
      </c>
      <c r="C8" s="146">
        <v>2454.17</v>
      </c>
      <c r="D8" s="146">
        <v>2576.87</v>
      </c>
      <c r="E8" s="146">
        <v>2705.72</v>
      </c>
      <c r="F8" s="146">
        <v>2841</v>
      </c>
      <c r="G8" s="146">
        <v>2983.05</v>
      </c>
      <c r="H8" s="146">
        <v>3132.21</v>
      </c>
      <c r="I8" s="146">
        <v>3251.23398</v>
      </c>
      <c r="J8" s="146">
        <v>3295.12563873</v>
      </c>
      <c r="K8" s="146">
        <v>3339.6098348528553</v>
      </c>
      <c r="L8" s="146">
        <v>3384.694567623369</v>
      </c>
      <c r="M8" s="146">
        <v>3503.1588774901866</v>
      </c>
      <c r="O8" s="119"/>
      <c r="P8" s="4">
        <v>6</v>
      </c>
      <c r="Q8" s="5">
        <v>2120</v>
      </c>
      <c r="R8" s="5">
        <v>2226</v>
      </c>
      <c r="S8" s="5">
        <v>2337.3000000000002</v>
      </c>
      <c r="T8" s="5">
        <v>2454.17</v>
      </c>
      <c r="U8" s="5">
        <v>2576.87</v>
      </c>
      <c r="V8" s="5">
        <v>2705.72</v>
      </c>
      <c r="W8" s="5">
        <v>2841</v>
      </c>
      <c r="X8" s="5">
        <v>2983.05</v>
      </c>
      <c r="Y8" s="5">
        <v>3132.21</v>
      </c>
      <c r="Z8" s="5">
        <v>3194.85</v>
      </c>
      <c r="AA8" s="5">
        <v>3237.98</v>
      </c>
      <c r="AB8" s="5">
        <v>3281.69</v>
      </c>
      <c r="AC8" s="5">
        <v>3326</v>
      </c>
      <c r="AD8" s="5">
        <v>3442.41</v>
      </c>
      <c r="AF8" s="5" t="e">
        <f>#REF!-Q8</f>
        <v>#REF!</v>
      </c>
      <c r="AG8" s="5" t="e">
        <f>#REF!-R8</f>
        <v>#REF!</v>
      </c>
      <c r="AH8" s="5">
        <f t="shared" si="0"/>
        <v>0</v>
      </c>
      <c r="AI8" s="5">
        <f t="shared" si="0"/>
        <v>0</v>
      </c>
      <c r="AJ8" s="5">
        <f t="shared" si="0"/>
        <v>0</v>
      </c>
      <c r="AK8" s="5">
        <f t="shared" si="0"/>
        <v>0</v>
      </c>
      <c r="AL8" s="5">
        <f t="shared" si="0"/>
        <v>0</v>
      </c>
      <c r="AM8" s="5">
        <f t="shared" si="0"/>
        <v>0</v>
      </c>
      <c r="AN8" s="5">
        <f t="shared" si="0"/>
        <v>0</v>
      </c>
      <c r="AO8" s="5">
        <f t="shared" si="0"/>
        <v>56.383980000000065</v>
      </c>
      <c r="AP8" s="5">
        <f t="shared" si="0"/>
        <v>57.145638729999973</v>
      </c>
      <c r="AQ8" s="5">
        <f t="shared" si="0"/>
        <v>57.919834852855274</v>
      </c>
      <c r="AR8" s="5">
        <f t="shared" si="0"/>
        <v>58.694567623369039</v>
      </c>
      <c r="AS8" s="5">
        <f t="shared" si="0"/>
        <v>60.748877490186715</v>
      </c>
      <c r="AT8" s="5"/>
      <c r="AU8" s="119" t="e">
        <f>#REF!/Q8-1</f>
        <v>#REF!</v>
      </c>
      <c r="AV8" s="119" t="e">
        <f>#REF!/R8-1</f>
        <v>#REF!</v>
      </c>
      <c r="AW8" s="119">
        <f t="shared" si="1"/>
        <v>0</v>
      </c>
      <c r="AX8" s="119">
        <f t="shared" si="1"/>
        <v>0</v>
      </c>
      <c r="AY8" s="119">
        <f t="shared" si="1"/>
        <v>0</v>
      </c>
      <c r="AZ8" s="119">
        <f t="shared" si="1"/>
        <v>0</v>
      </c>
      <c r="BA8" s="119">
        <f t="shared" si="1"/>
        <v>0</v>
      </c>
      <c r="BB8" s="119">
        <f t="shared" si="1"/>
        <v>0</v>
      </c>
      <c r="BC8" s="119">
        <f t="shared" si="1"/>
        <v>0</v>
      </c>
      <c r="BD8" s="119">
        <f t="shared" si="1"/>
        <v>1.7648396638339836E-2</v>
      </c>
      <c r="BE8" s="119">
        <f t="shared" si="1"/>
        <v>1.7648545923693248E-2</v>
      </c>
      <c r="BF8" s="119">
        <f t="shared" si="1"/>
        <v>1.7649392493762406E-2</v>
      </c>
      <c r="BG8" s="119">
        <f t="shared" si="1"/>
        <v>1.7647194114061682E-2</v>
      </c>
      <c r="BH8" s="119">
        <f t="shared" si="1"/>
        <v>1.7647194114061682E-2</v>
      </c>
    </row>
    <row r="9" spans="1:60" ht="15">
      <c r="A9" s="6">
        <v>7</v>
      </c>
      <c r="B9" s="146">
        <v>2371.48</v>
      </c>
      <c r="C9" s="146">
        <v>2490.0500000000002</v>
      </c>
      <c r="D9" s="146">
        <v>2614.5500000000002</v>
      </c>
      <c r="E9" s="146">
        <v>2745.28</v>
      </c>
      <c r="F9" s="146">
        <v>2882.55</v>
      </c>
      <c r="G9" s="146">
        <v>3026.67</v>
      </c>
      <c r="H9" s="146">
        <v>3178.01</v>
      </c>
      <c r="I9" s="146">
        <v>3298.7743800000003</v>
      </c>
      <c r="J9" s="146">
        <v>3343.3078341300006</v>
      </c>
      <c r="K9" s="146">
        <v>3388.442489890756</v>
      </c>
      <c r="L9" s="146">
        <v>3434.1864635042812</v>
      </c>
      <c r="M9" s="146">
        <v>3554.3829897269306</v>
      </c>
      <c r="O9" s="119"/>
      <c r="P9" s="4">
        <v>7</v>
      </c>
      <c r="Q9" s="5">
        <v>2151</v>
      </c>
      <c r="R9" s="5">
        <v>2258.5500000000002</v>
      </c>
      <c r="S9" s="5">
        <v>2371.48</v>
      </c>
      <c r="T9" s="5">
        <v>2490.0500000000002</v>
      </c>
      <c r="U9" s="5">
        <v>2614.5500000000002</v>
      </c>
      <c r="V9" s="5">
        <v>2745.28</v>
      </c>
      <c r="W9" s="5">
        <v>2882.55</v>
      </c>
      <c r="X9" s="5">
        <v>3026.67</v>
      </c>
      <c r="Y9" s="5">
        <v>3178.01</v>
      </c>
      <c r="Z9" s="5">
        <v>3241.57</v>
      </c>
      <c r="AA9" s="5">
        <v>3285.33</v>
      </c>
      <c r="AB9" s="5">
        <v>3329.68</v>
      </c>
      <c r="AC9" s="5">
        <v>3374.63</v>
      </c>
      <c r="AD9" s="5">
        <v>3492.74</v>
      </c>
      <c r="AF9" s="5" t="e">
        <f>#REF!-Q9</f>
        <v>#REF!</v>
      </c>
      <c r="AG9" s="5" t="e">
        <f>#REF!-R9</f>
        <v>#REF!</v>
      </c>
      <c r="AH9" s="5">
        <f t="shared" si="0"/>
        <v>0</v>
      </c>
      <c r="AI9" s="5">
        <f t="shared" si="0"/>
        <v>0</v>
      </c>
      <c r="AJ9" s="5">
        <f t="shared" si="0"/>
        <v>0</v>
      </c>
      <c r="AK9" s="5">
        <f t="shared" si="0"/>
        <v>0</v>
      </c>
      <c r="AL9" s="5">
        <f t="shared" si="0"/>
        <v>0</v>
      </c>
      <c r="AM9" s="5">
        <f t="shared" si="0"/>
        <v>0</v>
      </c>
      <c r="AN9" s="5">
        <f t="shared" si="0"/>
        <v>0</v>
      </c>
      <c r="AO9" s="5">
        <f t="shared" si="0"/>
        <v>57.204380000000128</v>
      </c>
      <c r="AP9" s="5">
        <f t="shared" si="0"/>
        <v>57.977834130000701</v>
      </c>
      <c r="AQ9" s="5">
        <f t="shared" si="0"/>
        <v>58.762489890756115</v>
      </c>
      <c r="AR9" s="5">
        <f t="shared" si="0"/>
        <v>59.556463504281055</v>
      </c>
      <c r="AS9" s="5">
        <f t="shared" si="0"/>
        <v>61.642989726930864</v>
      </c>
      <c r="AT9" s="5"/>
      <c r="AU9" s="119" t="e">
        <f>#REF!/Q9-1</f>
        <v>#REF!</v>
      </c>
      <c r="AV9" s="119" t="e">
        <f>#REF!/R9-1</f>
        <v>#REF!</v>
      </c>
      <c r="AW9" s="119">
        <f t="shared" si="1"/>
        <v>0</v>
      </c>
      <c r="AX9" s="119">
        <f t="shared" si="1"/>
        <v>0</v>
      </c>
      <c r="AY9" s="119">
        <f t="shared" si="1"/>
        <v>0</v>
      </c>
      <c r="AZ9" s="119">
        <f t="shared" si="1"/>
        <v>0</v>
      </c>
      <c r="BA9" s="119">
        <f t="shared" si="1"/>
        <v>0</v>
      </c>
      <c r="BB9" s="119">
        <f t="shared" si="1"/>
        <v>0</v>
      </c>
      <c r="BC9" s="119">
        <f t="shared" si="1"/>
        <v>0</v>
      </c>
      <c r="BD9" s="119">
        <f t="shared" si="1"/>
        <v>1.764712161082449E-2</v>
      </c>
      <c r="BE9" s="119">
        <f t="shared" si="1"/>
        <v>1.7647491767950552E-2</v>
      </c>
      <c r="BF9" s="119">
        <f t="shared" si="1"/>
        <v>1.7648089273070156E-2</v>
      </c>
      <c r="BG9" s="119">
        <f t="shared" si="1"/>
        <v>1.7648294332795356E-2</v>
      </c>
      <c r="BH9" s="119">
        <f t="shared" si="1"/>
        <v>1.7648891622889407E-2</v>
      </c>
    </row>
    <row r="10" spans="1:60" ht="15">
      <c r="A10" s="6">
        <v>8</v>
      </c>
      <c r="B10" s="146">
        <v>2407.86</v>
      </c>
      <c r="C10" s="146">
        <v>2528.25</v>
      </c>
      <c r="D10" s="146">
        <v>2654.67</v>
      </c>
      <c r="E10" s="146">
        <v>2787.4</v>
      </c>
      <c r="F10" s="146">
        <v>2926.77</v>
      </c>
      <c r="G10" s="146">
        <v>3073.11</v>
      </c>
      <c r="H10" s="146">
        <v>3226.76</v>
      </c>
      <c r="I10" s="146">
        <v>3349.3768800000003</v>
      </c>
      <c r="J10" s="146">
        <v>3394.5934678800004</v>
      </c>
      <c r="K10" s="146">
        <v>3440.4204796963804</v>
      </c>
      <c r="L10" s="146">
        <v>3486.866156172282</v>
      </c>
      <c r="M10" s="146">
        <v>3608.9064716383114</v>
      </c>
      <c r="O10" s="119"/>
      <c r="P10" s="4">
        <v>8</v>
      </c>
      <c r="Q10" s="5">
        <v>2184</v>
      </c>
      <c r="R10" s="5">
        <v>2293.1999999999998</v>
      </c>
      <c r="S10" s="5">
        <v>2407.86</v>
      </c>
      <c r="T10" s="5">
        <v>2528.25</v>
      </c>
      <c r="U10" s="5">
        <v>2654.67</v>
      </c>
      <c r="V10" s="5">
        <v>2787.4</v>
      </c>
      <c r="W10" s="5">
        <v>2926.77</v>
      </c>
      <c r="X10" s="5">
        <v>3073.11</v>
      </c>
      <c r="Y10" s="5">
        <v>3226.76</v>
      </c>
      <c r="Z10" s="5">
        <v>3291.3</v>
      </c>
      <c r="AA10" s="5">
        <v>3335.73</v>
      </c>
      <c r="AB10" s="5">
        <v>3380.76</v>
      </c>
      <c r="AC10" s="5">
        <v>3426.4</v>
      </c>
      <c r="AD10" s="5">
        <v>3546.33</v>
      </c>
      <c r="AF10" s="5" t="e">
        <f>#REF!-Q10</f>
        <v>#REF!</v>
      </c>
      <c r="AG10" s="5" t="e">
        <f>#REF!-R10</f>
        <v>#REF!</v>
      </c>
      <c r="AH10" s="5">
        <f t="shared" si="0"/>
        <v>0</v>
      </c>
      <c r="AI10" s="5">
        <f t="shared" si="0"/>
        <v>0</v>
      </c>
      <c r="AJ10" s="5">
        <f t="shared" si="0"/>
        <v>0</v>
      </c>
      <c r="AK10" s="5">
        <f t="shared" si="0"/>
        <v>0</v>
      </c>
      <c r="AL10" s="5">
        <f t="shared" si="0"/>
        <v>0</v>
      </c>
      <c r="AM10" s="5">
        <f t="shared" si="0"/>
        <v>0</v>
      </c>
      <c r="AN10" s="5">
        <f t="shared" si="0"/>
        <v>0</v>
      </c>
      <c r="AO10" s="5">
        <f t="shared" si="0"/>
        <v>58.076880000000074</v>
      </c>
      <c r="AP10" s="5">
        <f t="shared" si="0"/>
        <v>58.863467880000371</v>
      </c>
      <c r="AQ10" s="5">
        <f t="shared" si="0"/>
        <v>59.660479696380207</v>
      </c>
      <c r="AR10" s="5">
        <f t="shared" si="0"/>
        <v>60.466156172281899</v>
      </c>
      <c r="AS10" s="5">
        <f t="shared" si="0"/>
        <v>62.576471638311432</v>
      </c>
      <c r="AT10" s="5"/>
      <c r="AU10" s="119" t="e">
        <f>#REF!/Q10-1</f>
        <v>#REF!</v>
      </c>
      <c r="AV10" s="119" t="e">
        <f>#REF!/R10-1</f>
        <v>#REF!</v>
      </c>
      <c r="AW10" s="119">
        <f t="shared" si="1"/>
        <v>0</v>
      </c>
      <c r="AX10" s="119">
        <f t="shared" si="1"/>
        <v>0</v>
      </c>
      <c r="AY10" s="119">
        <f t="shared" si="1"/>
        <v>0</v>
      </c>
      <c r="AZ10" s="119">
        <f t="shared" si="1"/>
        <v>0</v>
      </c>
      <c r="BA10" s="119">
        <f t="shared" si="1"/>
        <v>0</v>
      </c>
      <c r="BB10" s="119">
        <f t="shared" si="1"/>
        <v>0</v>
      </c>
      <c r="BC10" s="119">
        <f t="shared" si="1"/>
        <v>0</v>
      </c>
      <c r="BD10" s="119">
        <f t="shared" si="1"/>
        <v>1.7645574696928179E-2</v>
      </c>
      <c r="BE10" s="119">
        <f t="shared" si="1"/>
        <v>1.7646352636454532E-2</v>
      </c>
      <c r="BF10" s="119">
        <f t="shared" si="1"/>
        <v>1.7647061517641172E-2</v>
      </c>
      <c r="BG10" s="119">
        <f t="shared" si="1"/>
        <v>1.7647138738116297E-2</v>
      </c>
      <c r="BH10" s="119">
        <f t="shared" si="1"/>
        <v>1.764541699117439E-2</v>
      </c>
    </row>
    <row r="11" spans="1:60" ht="15">
      <c r="A11" s="6">
        <v>9</v>
      </c>
      <c r="B11" s="146">
        <v>2447.5500000000002</v>
      </c>
      <c r="C11" s="146">
        <v>2569.9299999999998</v>
      </c>
      <c r="D11" s="146">
        <v>2698.42</v>
      </c>
      <c r="E11" s="146">
        <v>2833.35</v>
      </c>
      <c r="F11" s="146">
        <v>2975.01</v>
      </c>
      <c r="G11" s="146">
        <v>3123.76</v>
      </c>
      <c r="H11" s="146">
        <v>3279.95</v>
      </c>
      <c r="I11" s="146">
        <v>3404.5880999999999</v>
      </c>
      <c r="J11" s="146">
        <v>3450.5500393500001</v>
      </c>
      <c r="K11" s="146">
        <v>3497.1324648812256</v>
      </c>
      <c r="L11" s="146">
        <v>3544.3437531571226</v>
      </c>
      <c r="M11" s="146">
        <v>3668.3957845176215</v>
      </c>
      <c r="O11" s="119"/>
      <c r="P11" s="4">
        <v>9</v>
      </c>
      <c r="Q11" s="5">
        <v>2220</v>
      </c>
      <c r="R11" s="5">
        <v>2331</v>
      </c>
      <c r="S11" s="5">
        <v>2447.5500000000002</v>
      </c>
      <c r="T11" s="5">
        <v>2569.9299999999998</v>
      </c>
      <c r="U11" s="5">
        <v>2698.42</v>
      </c>
      <c r="V11" s="5">
        <v>2833.35</v>
      </c>
      <c r="W11" s="5">
        <v>2975.01</v>
      </c>
      <c r="X11" s="5">
        <v>3123.76</v>
      </c>
      <c r="Y11" s="5">
        <v>3279.95</v>
      </c>
      <c r="Z11" s="5">
        <v>3345.55</v>
      </c>
      <c r="AA11" s="5">
        <v>3390.72</v>
      </c>
      <c r="AB11" s="5">
        <v>3436.49</v>
      </c>
      <c r="AC11" s="5">
        <v>3482.88</v>
      </c>
      <c r="AD11" s="5">
        <v>3604.78</v>
      </c>
      <c r="AF11" s="5" t="e">
        <f>#REF!-Q11</f>
        <v>#REF!</v>
      </c>
      <c r="AG11" s="5" t="e">
        <f>#REF!-R11</f>
        <v>#REF!</v>
      </c>
      <c r="AH11" s="5">
        <f t="shared" si="0"/>
        <v>0</v>
      </c>
      <c r="AI11" s="5">
        <f t="shared" si="0"/>
        <v>0</v>
      </c>
      <c r="AJ11" s="5">
        <f t="shared" si="0"/>
        <v>0</v>
      </c>
      <c r="AK11" s="5">
        <f t="shared" si="0"/>
        <v>0</v>
      </c>
      <c r="AL11" s="5">
        <f t="shared" si="0"/>
        <v>0</v>
      </c>
      <c r="AM11" s="5">
        <f t="shared" si="0"/>
        <v>0</v>
      </c>
      <c r="AN11" s="5">
        <f t="shared" si="0"/>
        <v>0</v>
      </c>
      <c r="AO11" s="5">
        <f t="shared" si="0"/>
        <v>59.038099999999758</v>
      </c>
      <c r="AP11" s="5">
        <f t="shared" si="0"/>
        <v>59.830039350000334</v>
      </c>
      <c r="AQ11" s="5">
        <f t="shared" si="0"/>
        <v>60.642464881225806</v>
      </c>
      <c r="AR11" s="5">
        <f t="shared" si="0"/>
        <v>61.463753157122483</v>
      </c>
      <c r="AS11" s="5">
        <f t="shared" si="0"/>
        <v>63.61578451762125</v>
      </c>
      <c r="AT11" s="5"/>
      <c r="AU11" s="119" t="e">
        <f>#REF!/Q11-1</f>
        <v>#REF!</v>
      </c>
      <c r="AV11" s="119" t="e">
        <f>#REF!/R11-1</f>
        <v>#REF!</v>
      </c>
      <c r="AW11" s="119">
        <f t="shared" si="1"/>
        <v>0</v>
      </c>
      <c r="AX11" s="119">
        <f t="shared" si="1"/>
        <v>0</v>
      </c>
      <c r="AY11" s="119">
        <f t="shared" si="1"/>
        <v>0</v>
      </c>
      <c r="AZ11" s="119">
        <f t="shared" si="1"/>
        <v>0</v>
      </c>
      <c r="BA11" s="119">
        <f t="shared" si="1"/>
        <v>0</v>
      </c>
      <c r="BB11" s="119">
        <f t="shared" si="1"/>
        <v>0</v>
      </c>
      <c r="BC11" s="119">
        <f t="shared" si="1"/>
        <v>0</v>
      </c>
      <c r="BD11" s="119">
        <f t="shared" si="1"/>
        <v>1.7646754644228935E-2</v>
      </c>
      <c r="BE11" s="119">
        <f t="shared" si="1"/>
        <v>1.7645231499504588E-2</v>
      </c>
      <c r="BF11" s="119">
        <f t="shared" si="1"/>
        <v>1.7646629229599364E-2</v>
      </c>
      <c r="BG11" s="119">
        <f t="shared" si="1"/>
        <v>1.76473932943777E-2</v>
      </c>
      <c r="BH11" s="119">
        <f t="shared" si="1"/>
        <v>1.7647619138372095E-2</v>
      </c>
    </row>
    <row r="12" spans="1:60" ht="15">
      <c r="A12" s="6">
        <v>10</v>
      </c>
      <c r="B12" s="146">
        <v>2488.34</v>
      </c>
      <c r="C12" s="146">
        <v>2612.7600000000002</v>
      </c>
      <c r="D12" s="146">
        <v>2743.4</v>
      </c>
      <c r="E12" s="146">
        <v>2880.57</v>
      </c>
      <c r="F12" s="146">
        <v>3024.6</v>
      </c>
      <c r="G12" s="146">
        <v>3175.83</v>
      </c>
      <c r="H12" s="146">
        <v>3334.62</v>
      </c>
      <c r="I12" s="146">
        <v>3461.33556</v>
      </c>
      <c r="J12" s="146">
        <v>3508.06359006</v>
      </c>
      <c r="K12" s="146">
        <v>3555.4224485258101</v>
      </c>
      <c r="L12" s="146">
        <v>3603.4206515809087</v>
      </c>
      <c r="M12" s="146">
        <v>3729.5403743862403</v>
      </c>
      <c r="O12" s="119"/>
      <c r="P12" s="4">
        <v>10</v>
      </c>
      <c r="Q12" s="5">
        <v>2257</v>
      </c>
      <c r="R12" s="5">
        <v>2369.85</v>
      </c>
      <c r="S12" s="5">
        <v>2488.34</v>
      </c>
      <c r="T12" s="5">
        <v>2612.7600000000002</v>
      </c>
      <c r="U12" s="5">
        <v>2743.4</v>
      </c>
      <c r="V12" s="5">
        <v>2880.57</v>
      </c>
      <c r="W12" s="5">
        <v>3024.6</v>
      </c>
      <c r="X12" s="5">
        <v>3175.83</v>
      </c>
      <c r="Y12" s="5">
        <v>3334.62</v>
      </c>
      <c r="Z12" s="5">
        <v>3401.31</v>
      </c>
      <c r="AA12" s="5">
        <v>3447.23</v>
      </c>
      <c r="AB12" s="5">
        <v>3493.76</v>
      </c>
      <c r="AC12" s="5">
        <v>3540.93</v>
      </c>
      <c r="AD12" s="5">
        <v>3664.86</v>
      </c>
      <c r="AF12" s="5" t="e">
        <f>#REF!-Q12</f>
        <v>#REF!</v>
      </c>
      <c r="AG12" s="5" t="e">
        <f>#REF!-R12</f>
        <v>#REF!</v>
      </c>
      <c r="AH12" s="5">
        <f t="shared" si="0"/>
        <v>0</v>
      </c>
      <c r="AI12" s="5">
        <f t="shared" si="0"/>
        <v>0</v>
      </c>
      <c r="AJ12" s="5">
        <f t="shared" si="0"/>
        <v>0</v>
      </c>
      <c r="AK12" s="5">
        <f t="shared" si="0"/>
        <v>0</v>
      </c>
      <c r="AL12" s="5">
        <f t="shared" si="0"/>
        <v>0</v>
      </c>
      <c r="AM12" s="5">
        <f t="shared" si="0"/>
        <v>0</v>
      </c>
      <c r="AN12" s="5">
        <f t="shared" si="0"/>
        <v>0</v>
      </c>
      <c r="AO12" s="5">
        <f t="shared" si="0"/>
        <v>60.025560000000041</v>
      </c>
      <c r="AP12" s="5">
        <f t="shared" si="0"/>
        <v>60.833590060000006</v>
      </c>
      <c r="AQ12" s="5">
        <f t="shared" si="0"/>
        <v>61.66244852580985</v>
      </c>
      <c r="AR12" s="5">
        <f t="shared" si="0"/>
        <v>62.490651580908889</v>
      </c>
      <c r="AS12" s="5">
        <f t="shared" si="0"/>
        <v>64.680374386240146</v>
      </c>
      <c r="AT12" s="5"/>
      <c r="AU12" s="119" t="e">
        <f>#REF!/Q12-1</f>
        <v>#REF!</v>
      </c>
      <c r="AV12" s="119" t="e">
        <f>#REF!/R12-1</f>
        <v>#REF!</v>
      </c>
      <c r="AW12" s="119">
        <f t="shared" si="1"/>
        <v>0</v>
      </c>
      <c r="AX12" s="119">
        <f t="shared" si="1"/>
        <v>0</v>
      </c>
      <c r="AY12" s="119">
        <f t="shared" si="1"/>
        <v>0</v>
      </c>
      <c r="AZ12" s="119">
        <f t="shared" si="1"/>
        <v>0</v>
      </c>
      <c r="BA12" s="119">
        <f t="shared" si="1"/>
        <v>0</v>
      </c>
      <c r="BB12" s="119">
        <f t="shared" si="1"/>
        <v>0</v>
      </c>
      <c r="BC12" s="119">
        <f t="shared" si="1"/>
        <v>0</v>
      </c>
      <c r="BD12" s="119">
        <f t="shared" si="1"/>
        <v>1.7647776885964639E-2</v>
      </c>
      <c r="BE12" s="119">
        <f t="shared" si="1"/>
        <v>1.7647093480852805E-2</v>
      </c>
      <c r="BF12" s="119">
        <f t="shared" si="1"/>
        <v>1.7649308631906502E-2</v>
      </c>
      <c r="BG12" s="119">
        <f t="shared" si="1"/>
        <v>1.7648090072638789E-2</v>
      </c>
      <c r="BH12" s="119">
        <f t="shared" si="1"/>
        <v>1.7648798149517253E-2</v>
      </c>
    </row>
    <row r="13" spans="1:60" ht="15">
      <c r="A13" s="6">
        <v>11</v>
      </c>
      <c r="B13" s="146">
        <v>2536.85</v>
      </c>
      <c r="C13" s="146">
        <v>2663.7</v>
      </c>
      <c r="D13" s="146">
        <v>2796.88</v>
      </c>
      <c r="E13" s="146">
        <v>2936.72</v>
      </c>
      <c r="F13" s="146">
        <v>3083.56</v>
      </c>
      <c r="G13" s="146">
        <v>3237.74</v>
      </c>
      <c r="H13" s="146">
        <v>3399.62</v>
      </c>
      <c r="I13" s="146">
        <v>3528.8055599999998</v>
      </c>
      <c r="J13" s="146">
        <v>3576.4444350600002</v>
      </c>
      <c r="K13" s="146">
        <v>3624.7264349333104</v>
      </c>
      <c r="L13" s="146">
        <v>3673.6602418049106</v>
      </c>
      <c r="M13" s="146">
        <v>3802.2383502680823</v>
      </c>
      <c r="O13" s="119"/>
      <c r="P13" s="4">
        <v>11</v>
      </c>
      <c r="Q13" s="5">
        <v>2301</v>
      </c>
      <c r="R13" s="5">
        <v>2416.0500000000002</v>
      </c>
      <c r="S13" s="5">
        <v>2536.85</v>
      </c>
      <c r="T13" s="5">
        <v>2663.7</v>
      </c>
      <c r="U13" s="5">
        <v>2796.88</v>
      </c>
      <c r="V13" s="5">
        <v>2936.72</v>
      </c>
      <c r="W13" s="5">
        <v>3083.56</v>
      </c>
      <c r="X13" s="5">
        <v>3237.74</v>
      </c>
      <c r="Y13" s="5">
        <v>3399.62</v>
      </c>
      <c r="Z13" s="5">
        <v>3467.62</v>
      </c>
      <c r="AA13" s="5">
        <v>3514.43</v>
      </c>
      <c r="AB13" s="5">
        <v>3561.88</v>
      </c>
      <c r="AC13" s="5">
        <v>3609.96</v>
      </c>
      <c r="AD13" s="5">
        <v>3736.31</v>
      </c>
      <c r="AF13" s="5" t="e">
        <f>#REF!-Q13</f>
        <v>#REF!</v>
      </c>
      <c r="AG13" s="5" t="e">
        <f>#REF!-R13</f>
        <v>#REF!</v>
      </c>
      <c r="AH13" s="5">
        <f t="shared" si="0"/>
        <v>0</v>
      </c>
      <c r="AI13" s="5">
        <f t="shared" si="0"/>
        <v>0</v>
      </c>
      <c r="AJ13" s="5">
        <f t="shared" si="0"/>
        <v>0</v>
      </c>
      <c r="AK13" s="5">
        <f t="shared" si="0"/>
        <v>0</v>
      </c>
      <c r="AL13" s="5">
        <f t="shared" si="0"/>
        <v>0</v>
      </c>
      <c r="AM13" s="5">
        <f t="shared" si="0"/>
        <v>0</v>
      </c>
      <c r="AN13" s="5">
        <f t="shared" si="0"/>
        <v>0</v>
      </c>
      <c r="AO13" s="5">
        <f t="shared" si="0"/>
        <v>61.185559999999896</v>
      </c>
      <c r="AP13" s="5">
        <f t="shared" si="0"/>
        <v>62.014435060000324</v>
      </c>
      <c r="AQ13" s="5">
        <f t="shared" si="0"/>
        <v>62.84643493331032</v>
      </c>
      <c r="AR13" s="5">
        <f t="shared" si="0"/>
        <v>63.700241804910547</v>
      </c>
      <c r="AS13" s="5">
        <f t="shared" si="0"/>
        <v>65.92835026808234</v>
      </c>
      <c r="AT13" s="5"/>
      <c r="AU13" s="119" t="e">
        <f>#REF!/Q13-1</f>
        <v>#REF!</v>
      </c>
      <c r="AV13" s="119" t="e">
        <f>#REF!/R13-1</f>
        <v>#REF!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1.7644828441409244E-2</v>
      </c>
      <c r="BE13" s="119">
        <f t="shared" si="1"/>
        <v>1.7645659483899401E-2</v>
      </c>
      <c r="BF13" s="119">
        <f t="shared" si="1"/>
        <v>1.7644175248270555E-2</v>
      </c>
      <c r="BG13" s="119">
        <f t="shared" si="1"/>
        <v>1.7645691864982105E-2</v>
      </c>
      <c r="BH13" s="119">
        <f t="shared" si="1"/>
        <v>1.764531055187657E-2</v>
      </c>
    </row>
    <row r="14" spans="1:60" ht="15">
      <c r="A14" s="6">
        <v>12</v>
      </c>
      <c r="B14" s="146">
        <v>2578.75</v>
      </c>
      <c r="C14" s="146">
        <v>2707.68</v>
      </c>
      <c r="D14" s="146">
        <v>2843.07</v>
      </c>
      <c r="E14" s="146">
        <v>2985.22</v>
      </c>
      <c r="F14" s="146">
        <v>3134.48</v>
      </c>
      <c r="G14" s="146">
        <v>3291.21</v>
      </c>
      <c r="H14" s="146">
        <v>3455.77</v>
      </c>
      <c r="I14" s="146">
        <v>3587.0892600000002</v>
      </c>
      <c r="J14" s="146">
        <v>3635.5149650100007</v>
      </c>
      <c r="K14" s="146">
        <v>3684.594417037636</v>
      </c>
      <c r="L14" s="146">
        <v>3734.3364416676445</v>
      </c>
      <c r="M14" s="146">
        <v>3865.0382171260117</v>
      </c>
      <c r="O14" s="119"/>
      <c r="P14" s="4">
        <v>12</v>
      </c>
      <c r="Q14" s="5">
        <v>2339</v>
      </c>
      <c r="R14" s="5">
        <v>2455.9499999999998</v>
      </c>
      <c r="S14" s="5">
        <v>2578.75</v>
      </c>
      <c r="T14" s="5">
        <v>2707.68</v>
      </c>
      <c r="U14" s="5">
        <v>2843.07</v>
      </c>
      <c r="V14" s="5">
        <v>2985.22</v>
      </c>
      <c r="W14" s="5">
        <v>3134.48</v>
      </c>
      <c r="X14" s="5">
        <v>3291.21</v>
      </c>
      <c r="Y14" s="5">
        <v>3455.77</v>
      </c>
      <c r="Z14" s="5">
        <v>3524.88</v>
      </c>
      <c r="AA14" s="5">
        <v>3572.47</v>
      </c>
      <c r="AB14" s="5">
        <v>3620.7</v>
      </c>
      <c r="AC14" s="5">
        <v>3669.58</v>
      </c>
      <c r="AD14" s="5">
        <v>3798.01</v>
      </c>
      <c r="AF14" s="5" t="e">
        <f>#REF!-Q14</f>
        <v>#REF!</v>
      </c>
      <c r="AG14" s="5" t="e">
        <f>#REF!-R14</f>
        <v>#REF!</v>
      </c>
      <c r="AH14" s="5">
        <f t="shared" si="0"/>
        <v>0</v>
      </c>
      <c r="AI14" s="5">
        <f t="shared" si="0"/>
        <v>0</v>
      </c>
      <c r="AJ14" s="5">
        <f t="shared" si="0"/>
        <v>0</v>
      </c>
      <c r="AK14" s="5">
        <f t="shared" si="0"/>
        <v>0</v>
      </c>
      <c r="AL14" s="5">
        <f t="shared" si="0"/>
        <v>0</v>
      </c>
      <c r="AM14" s="5">
        <f t="shared" si="0"/>
        <v>0</v>
      </c>
      <c r="AN14" s="5">
        <f t="shared" si="0"/>
        <v>0</v>
      </c>
      <c r="AO14" s="5">
        <f t="shared" si="0"/>
        <v>62.209260000000086</v>
      </c>
      <c r="AP14" s="5">
        <f t="shared" si="0"/>
        <v>63.044965010000851</v>
      </c>
      <c r="AQ14" s="5">
        <f t="shared" si="0"/>
        <v>63.894417037636231</v>
      </c>
      <c r="AR14" s="5">
        <f t="shared" si="0"/>
        <v>64.756441667644594</v>
      </c>
      <c r="AS14" s="5">
        <f t="shared" si="0"/>
        <v>67.028217126011441</v>
      </c>
      <c r="AT14" s="5"/>
      <c r="AU14" s="119" t="e">
        <f>#REF!/Q14-1</f>
        <v>#REF!</v>
      </c>
      <c r="AV14" s="119" t="e">
        <f>#REF!/R14-1</f>
        <v>#REF!</v>
      </c>
      <c r="AW14" s="119">
        <f t="shared" si="1"/>
        <v>0</v>
      </c>
      <c r="AX14" s="119">
        <f t="shared" si="1"/>
        <v>0</v>
      </c>
      <c r="AY14" s="119">
        <f t="shared" si="1"/>
        <v>0</v>
      </c>
      <c r="AZ14" s="119">
        <f t="shared" si="1"/>
        <v>0</v>
      </c>
      <c r="BA14" s="119">
        <f t="shared" si="1"/>
        <v>0</v>
      </c>
      <c r="BB14" s="119">
        <f t="shared" si="1"/>
        <v>0</v>
      </c>
      <c r="BC14" s="119">
        <f t="shared" si="1"/>
        <v>0</v>
      </c>
      <c r="BD14" s="119">
        <f t="shared" si="1"/>
        <v>1.7648617825287705E-2</v>
      </c>
      <c r="BE14" s="119">
        <f t="shared" si="1"/>
        <v>1.7647444208069185E-2</v>
      </c>
      <c r="BF14" s="119">
        <f t="shared" si="1"/>
        <v>1.7646979047597489E-2</v>
      </c>
      <c r="BG14" s="119">
        <f t="shared" si="1"/>
        <v>1.7646826521739545E-2</v>
      </c>
      <c r="BH14" s="119">
        <f t="shared" si="1"/>
        <v>1.7648246614940799E-2</v>
      </c>
    </row>
    <row r="15" spans="1:60" ht="15">
      <c r="A15" s="6">
        <v>13</v>
      </c>
      <c r="B15" s="146">
        <v>2630.57</v>
      </c>
      <c r="C15" s="146">
        <v>2762.09</v>
      </c>
      <c r="D15" s="146">
        <v>2900.2</v>
      </c>
      <c r="E15" s="146">
        <v>3045.21</v>
      </c>
      <c r="F15" s="146">
        <v>3197.47</v>
      </c>
      <c r="G15" s="146">
        <v>3357.34</v>
      </c>
      <c r="H15" s="146">
        <v>3525.21</v>
      </c>
      <c r="I15" s="146">
        <v>3659.1679800000002</v>
      </c>
      <c r="J15" s="146">
        <v>3708.5667477300003</v>
      </c>
      <c r="K15" s="146">
        <v>3758.6323988243557</v>
      </c>
      <c r="L15" s="146">
        <v>3809.3739362084848</v>
      </c>
      <c r="M15" s="146">
        <v>3942.7020239757812</v>
      </c>
      <c r="O15" s="119"/>
      <c r="P15" s="4">
        <v>13</v>
      </c>
      <c r="Q15" s="5">
        <v>2386</v>
      </c>
      <c r="R15" s="5">
        <v>2505.3000000000002</v>
      </c>
      <c r="S15" s="5">
        <v>2630.57</v>
      </c>
      <c r="T15" s="5">
        <v>2762.09</v>
      </c>
      <c r="U15" s="5">
        <v>2900.2</v>
      </c>
      <c r="V15" s="5">
        <v>3045.21</v>
      </c>
      <c r="W15" s="5">
        <v>3197.47</v>
      </c>
      <c r="X15" s="5">
        <v>3357.34</v>
      </c>
      <c r="Y15" s="5">
        <v>3525.21</v>
      </c>
      <c r="Z15" s="5">
        <v>3595.71</v>
      </c>
      <c r="AA15" s="5">
        <v>3644.25</v>
      </c>
      <c r="AB15" s="5">
        <v>3693.45</v>
      </c>
      <c r="AC15" s="5">
        <v>3743.31</v>
      </c>
      <c r="AD15" s="5">
        <v>3874.33</v>
      </c>
      <c r="AF15" s="5" t="e">
        <f>#REF!-Q15</f>
        <v>#REF!</v>
      </c>
      <c r="AG15" s="5" t="e">
        <f>#REF!-R15</f>
        <v>#REF!</v>
      </c>
      <c r="AH15" s="5">
        <f t="shared" si="0"/>
        <v>0</v>
      </c>
      <c r="AI15" s="5">
        <f t="shared" si="0"/>
        <v>0</v>
      </c>
      <c r="AJ15" s="5">
        <f t="shared" si="0"/>
        <v>0</v>
      </c>
      <c r="AK15" s="5">
        <f t="shared" si="0"/>
        <v>0</v>
      </c>
      <c r="AL15" s="5">
        <f t="shared" si="0"/>
        <v>0</v>
      </c>
      <c r="AM15" s="5">
        <f t="shared" si="0"/>
        <v>0</v>
      </c>
      <c r="AN15" s="5">
        <f t="shared" si="0"/>
        <v>0</v>
      </c>
      <c r="AO15" s="5">
        <f t="shared" si="0"/>
        <v>63.457980000000134</v>
      </c>
      <c r="AP15" s="5">
        <f t="shared" si="0"/>
        <v>64.316747730000316</v>
      </c>
      <c r="AQ15" s="5">
        <f t="shared" si="0"/>
        <v>65.182398824355914</v>
      </c>
      <c r="AR15" s="5">
        <f t="shared" si="0"/>
        <v>66.063936208484847</v>
      </c>
      <c r="AS15" s="5">
        <f t="shared" si="0"/>
        <v>68.372023975781303</v>
      </c>
      <c r="AT15" s="5"/>
      <c r="AU15" s="119" t="e">
        <f>#REF!/Q15-1</f>
        <v>#REF!</v>
      </c>
      <c r="AV15" s="119" t="e">
        <f>#REF!/R15-1</f>
        <v>#REF!</v>
      </c>
      <c r="AW15" s="119">
        <f t="shared" si="1"/>
        <v>0</v>
      </c>
      <c r="AX15" s="119">
        <f t="shared" si="1"/>
        <v>0</v>
      </c>
      <c r="AY15" s="119">
        <f t="shared" si="1"/>
        <v>0</v>
      </c>
      <c r="AZ15" s="119">
        <f t="shared" si="1"/>
        <v>0</v>
      </c>
      <c r="BA15" s="119">
        <f t="shared" si="1"/>
        <v>0</v>
      </c>
      <c r="BB15" s="119">
        <f t="shared" si="1"/>
        <v>0</v>
      </c>
      <c r="BC15" s="119">
        <f t="shared" si="1"/>
        <v>0</v>
      </c>
      <c r="BD15" s="119">
        <f t="shared" si="1"/>
        <v>1.7648247494931546E-2</v>
      </c>
      <c r="BE15" s="119">
        <f t="shared" si="1"/>
        <v>1.7648829726281123E-2</v>
      </c>
      <c r="BF15" s="119">
        <f t="shared" si="1"/>
        <v>1.7648106465325331E-2</v>
      </c>
      <c r="BG15" s="119">
        <f t="shared" si="1"/>
        <v>1.7648534641396152E-2</v>
      </c>
      <c r="BH15" s="119">
        <f t="shared" si="1"/>
        <v>1.7647444584168337E-2</v>
      </c>
    </row>
    <row r="16" spans="1:60" ht="15">
      <c r="A16" s="6">
        <v>14</v>
      </c>
      <c r="B16" s="146">
        <v>2681.28</v>
      </c>
      <c r="C16" s="146">
        <v>2815.34</v>
      </c>
      <c r="D16" s="146">
        <v>2956.11</v>
      </c>
      <c r="E16" s="146">
        <v>3103.92</v>
      </c>
      <c r="F16" s="146">
        <v>3259.11</v>
      </c>
      <c r="G16" s="146">
        <v>3422.07</v>
      </c>
      <c r="H16" s="146">
        <v>3593.17</v>
      </c>
      <c r="I16" s="146">
        <v>3729.7104600000002</v>
      </c>
      <c r="J16" s="146">
        <v>3780.0615512100003</v>
      </c>
      <c r="K16" s="146">
        <v>3831.0923821513356</v>
      </c>
      <c r="L16" s="146">
        <v>3882.8121293103791</v>
      </c>
      <c r="M16" s="146">
        <v>4018.7105538362421</v>
      </c>
      <c r="O16" s="119"/>
      <c r="P16" s="4">
        <v>14</v>
      </c>
      <c r="Q16" s="5">
        <v>2432</v>
      </c>
      <c r="R16" s="5">
        <v>2553.6</v>
      </c>
      <c r="S16" s="5">
        <v>2681.28</v>
      </c>
      <c r="T16" s="5">
        <v>2815.34</v>
      </c>
      <c r="U16" s="5">
        <v>2956.11</v>
      </c>
      <c r="V16" s="5">
        <v>3103.92</v>
      </c>
      <c r="W16" s="5">
        <v>3259.11</v>
      </c>
      <c r="X16" s="5">
        <v>3422.07</v>
      </c>
      <c r="Y16" s="5">
        <v>3593.17</v>
      </c>
      <c r="Z16" s="5">
        <v>3665.04</v>
      </c>
      <c r="AA16" s="5">
        <v>3714.51</v>
      </c>
      <c r="AB16" s="5">
        <v>3764.66</v>
      </c>
      <c r="AC16" s="5">
        <v>3815.48</v>
      </c>
      <c r="AD16" s="5">
        <v>3949.02</v>
      </c>
      <c r="AF16" s="5" t="e">
        <f>#REF!-Q16</f>
        <v>#REF!</v>
      </c>
      <c r="AG16" s="5" t="e">
        <f>#REF!-R16</f>
        <v>#REF!</v>
      </c>
      <c r="AH16" s="5">
        <f t="shared" si="0"/>
        <v>0</v>
      </c>
      <c r="AI16" s="5">
        <f t="shared" si="0"/>
        <v>0</v>
      </c>
      <c r="AJ16" s="5">
        <f t="shared" si="0"/>
        <v>0</v>
      </c>
      <c r="AK16" s="5">
        <f t="shared" si="0"/>
        <v>0</v>
      </c>
      <c r="AL16" s="5">
        <f t="shared" si="0"/>
        <v>0</v>
      </c>
      <c r="AM16" s="5">
        <f t="shared" si="0"/>
        <v>0</v>
      </c>
      <c r="AN16" s="5">
        <f t="shared" si="0"/>
        <v>0</v>
      </c>
      <c r="AO16" s="5">
        <f t="shared" si="0"/>
        <v>64.670460000000276</v>
      </c>
      <c r="AP16" s="5">
        <f t="shared" si="0"/>
        <v>65.551551210000071</v>
      </c>
      <c r="AQ16" s="5">
        <f t="shared" si="0"/>
        <v>66.432382151335787</v>
      </c>
      <c r="AR16" s="5">
        <f t="shared" si="0"/>
        <v>67.332129310379059</v>
      </c>
      <c r="AS16" s="5">
        <f t="shared" si="0"/>
        <v>69.690553836242088</v>
      </c>
      <c r="AT16" s="5"/>
      <c r="AU16" s="119" t="e">
        <f>#REF!/Q16-1</f>
        <v>#REF!</v>
      </c>
      <c r="AV16" s="119" t="e">
        <f>#REF!/R16-1</f>
        <v>#REF!</v>
      </c>
      <c r="AW16" s="119">
        <f t="shared" si="1"/>
        <v>0</v>
      </c>
      <c r="AX16" s="119">
        <f t="shared" si="1"/>
        <v>0</v>
      </c>
      <c r="AY16" s="119">
        <f t="shared" si="1"/>
        <v>0</v>
      </c>
      <c r="AZ16" s="119">
        <f t="shared" si="1"/>
        <v>0</v>
      </c>
      <c r="BA16" s="119">
        <f t="shared" si="1"/>
        <v>0</v>
      </c>
      <c r="BB16" s="119">
        <f t="shared" si="1"/>
        <v>0</v>
      </c>
      <c r="BC16" s="119">
        <f t="shared" si="1"/>
        <v>0</v>
      </c>
      <c r="BD16" s="119">
        <f t="shared" si="1"/>
        <v>1.764522624582554E-2</v>
      </c>
      <c r="BE16" s="119">
        <f t="shared" si="1"/>
        <v>1.7647428923330377E-2</v>
      </c>
      <c r="BF16" s="119">
        <f t="shared" si="1"/>
        <v>1.7646316573431742E-2</v>
      </c>
      <c r="BG16" s="119">
        <f t="shared" si="1"/>
        <v>1.7647092714515367E-2</v>
      </c>
      <c r="BH16" s="119">
        <f t="shared" si="1"/>
        <v>1.7647556567513378E-2</v>
      </c>
    </row>
    <row r="17" spans="1:60" ht="15">
      <c r="A17" s="6">
        <v>15</v>
      </c>
      <c r="B17" s="146">
        <v>2740.82</v>
      </c>
      <c r="C17" s="146">
        <v>2877.86</v>
      </c>
      <c r="D17" s="146">
        <v>3021.75</v>
      </c>
      <c r="E17" s="146">
        <v>3172.84</v>
      </c>
      <c r="F17" s="146">
        <v>3331.48</v>
      </c>
      <c r="G17" s="146">
        <v>3498.05</v>
      </c>
      <c r="H17" s="146">
        <v>3672.95</v>
      </c>
      <c r="I17" s="146">
        <v>3812.5221000000001</v>
      </c>
      <c r="J17" s="146">
        <v>3863.9911483500005</v>
      </c>
      <c r="K17" s="146">
        <v>3916.1550288527255</v>
      </c>
      <c r="L17" s="146">
        <v>3969.0231217422374</v>
      </c>
      <c r="M17" s="146">
        <v>4107.9389310032157</v>
      </c>
      <c r="O17" s="119"/>
      <c r="P17" s="4">
        <v>15</v>
      </c>
      <c r="Q17" s="5">
        <v>2486</v>
      </c>
      <c r="R17" s="5">
        <v>2610.3000000000002</v>
      </c>
      <c r="S17" s="5">
        <v>2740.82</v>
      </c>
      <c r="T17" s="5">
        <v>2877.86</v>
      </c>
      <c r="U17" s="5">
        <v>3021.75</v>
      </c>
      <c r="V17" s="5">
        <v>3172.84</v>
      </c>
      <c r="W17" s="5">
        <v>3331.48</v>
      </c>
      <c r="X17" s="5">
        <v>3498.05</v>
      </c>
      <c r="Y17" s="5">
        <v>3672.95</v>
      </c>
      <c r="Z17" s="5">
        <v>3746.41</v>
      </c>
      <c r="AA17" s="5">
        <v>3796.99</v>
      </c>
      <c r="AB17" s="5">
        <v>3848.25</v>
      </c>
      <c r="AC17" s="5">
        <v>3900.2</v>
      </c>
      <c r="AD17" s="5">
        <v>4036.71</v>
      </c>
      <c r="AF17" s="5" t="e">
        <f>#REF!-Q17</f>
        <v>#REF!</v>
      </c>
      <c r="AG17" s="5" t="e">
        <f>#REF!-R17</f>
        <v>#REF!</v>
      </c>
      <c r="AH17" s="5">
        <f t="shared" si="0"/>
        <v>0</v>
      </c>
      <c r="AI17" s="5">
        <f t="shared" si="0"/>
        <v>0</v>
      </c>
      <c r="AJ17" s="5">
        <f t="shared" si="0"/>
        <v>0</v>
      </c>
      <c r="AK17" s="5">
        <f t="shared" si="0"/>
        <v>0</v>
      </c>
      <c r="AL17" s="5">
        <f t="shared" si="0"/>
        <v>0</v>
      </c>
      <c r="AM17" s="5">
        <f t="shared" si="0"/>
        <v>0</v>
      </c>
      <c r="AN17" s="5">
        <f t="shared" si="0"/>
        <v>0</v>
      </c>
      <c r="AO17" s="5">
        <f t="shared" si="0"/>
        <v>66.112100000000282</v>
      </c>
      <c r="AP17" s="5">
        <f t="shared" si="0"/>
        <v>67.001148350000676</v>
      </c>
      <c r="AQ17" s="5">
        <f t="shared" si="0"/>
        <v>67.905028852725536</v>
      </c>
      <c r="AR17" s="5">
        <f t="shared" si="0"/>
        <v>68.823121742237618</v>
      </c>
      <c r="AS17" s="5">
        <f t="shared" si="0"/>
        <v>71.228931003215621</v>
      </c>
      <c r="AT17" s="5"/>
      <c r="AU17" s="119" t="e">
        <f>#REF!/Q17-1</f>
        <v>#REF!</v>
      </c>
      <c r="AV17" s="119" t="e">
        <f>#REF!/R17-1</f>
        <v>#REF!</v>
      </c>
      <c r="AW17" s="119">
        <f t="shared" si="1"/>
        <v>0</v>
      </c>
      <c r="AX17" s="119">
        <f t="shared" si="1"/>
        <v>0</v>
      </c>
      <c r="AY17" s="119">
        <f t="shared" si="1"/>
        <v>0</v>
      </c>
      <c r="AZ17" s="119">
        <f t="shared" si="1"/>
        <v>0</v>
      </c>
      <c r="BA17" s="119">
        <f t="shared" si="1"/>
        <v>0</v>
      </c>
      <c r="BB17" s="119">
        <f t="shared" si="1"/>
        <v>0</v>
      </c>
      <c r="BC17" s="119">
        <f t="shared" si="1"/>
        <v>0</v>
      </c>
      <c r="BD17" s="119">
        <f t="shared" si="1"/>
        <v>1.7646787190937596E-2</v>
      </c>
      <c r="BE17" s="119">
        <f t="shared" si="1"/>
        <v>1.7645858522145286E-2</v>
      </c>
      <c r="BF17" s="119">
        <f t="shared" si="1"/>
        <v>1.7645690600331498E-2</v>
      </c>
      <c r="BG17" s="119">
        <f t="shared" si="1"/>
        <v>1.7646049367272765E-2</v>
      </c>
      <c r="BH17" s="119">
        <f t="shared" si="1"/>
        <v>1.7645293073620838E-2</v>
      </c>
    </row>
    <row r="18" spans="1:60" ht="15">
      <c r="A18" s="6">
        <v>16</v>
      </c>
      <c r="B18" s="146">
        <v>2806.97</v>
      </c>
      <c r="C18" s="146">
        <v>2947.31</v>
      </c>
      <c r="D18" s="146">
        <v>3094.68</v>
      </c>
      <c r="E18" s="146">
        <v>3249.41</v>
      </c>
      <c r="F18" s="146">
        <v>3411.88</v>
      </c>
      <c r="G18" s="146">
        <v>3582.48</v>
      </c>
      <c r="H18" s="146">
        <v>3761.6</v>
      </c>
      <c r="I18" s="146">
        <v>3904.5408000000002</v>
      </c>
      <c r="J18" s="146">
        <v>3957.2521008000003</v>
      </c>
      <c r="K18" s="146">
        <v>4010.6750041608007</v>
      </c>
      <c r="L18" s="146">
        <v>4064.8191167169716</v>
      </c>
      <c r="M18" s="146">
        <v>4207.0877858020649</v>
      </c>
      <c r="O18" s="119"/>
      <c r="P18" s="4">
        <v>16</v>
      </c>
      <c r="Q18" s="5">
        <v>2546</v>
      </c>
      <c r="R18" s="5">
        <v>2673.3</v>
      </c>
      <c r="S18" s="5">
        <v>2806.97</v>
      </c>
      <c r="T18" s="5">
        <v>2947.31</v>
      </c>
      <c r="U18" s="5">
        <v>3094.68</v>
      </c>
      <c r="V18" s="5">
        <v>3249.41</v>
      </c>
      <c r="W18" s="5">
        <v>3411.88</v>
      </c>
      <c r="X18" s="5">
        <v>3582.48</v>
      </c>
      <c r="Y18" s="5">
        <v>3761.6</v>
      </c>
      <c r="Z18" s="5">
        <v>3836.83</v>
      </c>
      <c r="AA18" s="5">
        <v>3888.63</v>
      </c>
      <c r="AB18" s="5">
        <v>3941.13</v>
      </c>
      <c r="AC18" s="5">
        <v>3994.33</v>
      </c>
      <c r="AD18" s="5">
        <v>4134.13</v>
      </c>
      <c r="AF18" s="5" t="e">
        <f>#REF!-Q18</f>
        <v>#REF!</v>
      </c>
      <c r="AG18" s="5" t="e">
        <f>#REF!-R18</f>
        <v>#REF!</v>
      </c>
      <c r="AH18" s="5">
        <f t="shared" si="0"/>
        <v>0</v>
      </c>
      <c r="AI18" s="5">
        <f t="shared" si="0"/>
        <v>0</v>
      </c>
      <c r="AJ18" s="5">
        <f t="shared" si="0"/>
        <v>0</v>
      </c>
      <c r="AK18" s="5">
        <f t="shared" si="0"/>
        <v>0</v>
      </c>
      <c r="AL18" s="5">
        <f t="shared" si="0"/>
        <v>0</v>
      </c>
      <c r="AM18" s="5">
        <f t="shared" si="0"/>
        <v>0</v>
      </c>
      <c r="AN18" s="5">
        <f t="shared" si="0"/>
        <v>0</v>
      </c>
      <c r="AO18" s="5">
        <f t="shared" si="0"/>
        <v>67.71080000000029</v>
      </c>
      <c r="AP18" s="5">
        <f t="shared" si="0"/>
        <v>68.622100800000226</v>
      </c>
      <c r="AQ18" s="5">
        <f t="shared" si="0"/>
        <v>69.545004160800545</v>
      </c>
      <c r="AR18" s="5">
        <f t="shared" si="0"/>
        <v>70.489116716971694</v>
      </c>
      <c r="AS18" s="5">
        <f t="shared" si="0"/>
        <v>72.957785802064791</v>
      </c>
      <c r="AT18" s="5"/>
      <c r="AU18" s="119" t="e">
        <f>#REF!/Q18-1</f>
        <v>#REF!</v>
      </c>
      <c r="AV18" s="119" t="e">
        <f>#REF!/R18-1</f>
        <v>#REF!</v>
      </c>
      <c r="AW18" s="119">
        <f t="shared" si="1"/>
        <v>0</v>
      </c>
      <c r="AX18" s="119">
        <f t="shared" si="1"/>
        <v>0</v>
      </c>
      <c r="AY18" s="119">
        <f t="shared" si="1"/>
        <v>0</v>
      </c>
      <c r="AZ18" s="119">
        <f t="shared" si="1"/>
        <v>0</v>
      </c>
      <c r="BA18" s="119">
        <f t="shared" si="1"/>
        <v>0</v>
      </c>
      <c r="BB18" s="119">
        <f t="shared" si="1"/>
        <v>0</v>
      </c>
      <c r="BC18" s="119">
        <f t="shared" si="1"/>
        <v>0</v>
      </c>
      <c r="BD18" s="119">
        <f t="shared" si="1"/>
        <v>1.7647589285947118E-2</v>
      </c>
      <c r="BE18" s="119">
        <f t="shared" si="1"/>
        <v>1.7646857839393348E-2</v>
      </c>
      <c r="BF18" s="119">
        <f t="shared" si="1"/>
        <v>1.7645955388632339E-2</v>
      </c>
      <c r="BG18" s="119">
        <f t="shared" si="1"/>
        <v>1.764729421879796E-2</v>
      </c>
      <c r="BH18" s="119">
        <f t="shared" si="1"/>
        <v>1.7647675762993531E-2</v>
      </c>
    </row>
    <row r="19" spans="1:60" ht="15">
      <c r="A19" s="6">
        <v>17</v>
      </c>
      <c r="B19" s="146">
        <v>2868.71</v>
      </c>
      <c r="C19" s="146">
        <v>3012.14</v>
      </c>
      <c r="D19" s="146">
        <v>3162.75</v>
      </c>
      <c r="E19" s="146">
        <v>3320.88</v>
      </c>
      <c r="F19" s="146">
        <v>3486.93</v>
      </c>
      <c r="G19" s="146">
        <v>3661.28</v>
      </c>
      <c r="H19" s="146">
        <v>3844.34</v>
      </c>
      <c r="I19" s="146">
        <v>3990.4249200000004</v>
      </c>
      <c r="J19" s="146">
        <v>4044.2956564200008</v>
      </c>
      <c r="K19" s="146">
        <v>4098.8936477816715</v>
      </c>
      <c r="L19" s="146">
        <v>4154.2287120267247</v>
      </c>
      <c r="M19" s="146">
        <v>4299.6267169476596</v>
      </c>
      <c r="O19" s="119"/>
      <c r="P19" s="4">
        <v>17</v>
      </c>
      <c r="Q19" s="5">
        <v>2602</v>
      </c>
      <c r="R19" s="5">
        <v>2732.1</v>
      </c>
      <c r="S19" s="5">
        <v>2868.71</v>
      </c>
      <c r="T19" s="5">
        <v>3012.14</v>
      </c>
      <c r="U19" s="5">
        <v>3162.75</v>
      </c>
      <c r="V19" s="5">
        <v>3320.88</v>
      </c>
      <c r="W19" s="5">
        <v>3486.93</v>
      </c>
      <c r="X19" s="5">
        <v>3661.28</v>
      </c>
      <c r="Y19" s="5">
        <v>3844.34</v>
      </c>
      <c r="Z19" s="5">
        <v>3921.23</v>
      </c>
      <c r="AA19" s="5">
        <v>3974.16</v>
      </c>
      <c r="AB19" s="5">
        <v>4027.81</v>
      </c>
      <c r="AC19" s="5">
        <v>4082.19</v>
      </c>
      <c r="AD19" s="5">
        <v>4225.07</v>
      </c>
      <c r="AF19" s="5" t="e">
        <f>#REF!-Q19</f>
        <v>#REF!</v>
      </c>
      <c r="AG19" s="5" t="e">
        <f>#REF!-R19</f>
        <v>#REF!</v>
      </c>
      <c r="AH19" s="5">
        <f t="shared" ref="AH19:AH36" si="2">B19-S19</f>
        <v>0</v>
      </c>
      <c r="AI19" s="5">
        <f t="shared" ref="AI19:AI36" si="3">C19-T19</f>
        <v>0</v>
      </c>
      <c r="AJ19" s="5">
        <f t="shared" ref="AJ19:AJ36" si="4">D19-U19</f>
        <v>0</v>
      </c>
      <c r="AK19" s="5">
        <f t="shared" ref="AK19:AK36" si="5">E19-V19</f>
        <v>0</v>
      </c>
      <c r="AL19" s="5">
        <f t="shared" ref="AL19:AL36" si="6">F19-W19</f>
        <v>0</v>
      </c>
      <c r="AM19" s="5">
        <f t="shared" ref="AM19:AM36" si="7">G19-X19</f>
        <v>0</v>
      </c>
      <c r="AN19" s="5">
        <f t="shared" ref="AN19:AN36" si="8">H19-Y19</f>
        <v>0</v>
      </c>
      <c r="AO19" s="5">
        <f t="shared" ref="AO19:AO36" si="9">I19-Z19</f>
        <v>69.194920000000366</v>
      </c>
      <c r="AP19" s="5">
        <f t="shared" ref="AP19:AP36" si="10">J19-AA19</f>
        <v>70.135656420000942</v>
      </c>
      <c r="AQ19" s="5">
        <f t="shared" ref="AQ19:AQ36" si="11">K19-AB19</f>
        <v>71.083647781671516</v>
      </c>
      <c r="AR19" s="5">
        <f t="shared" ref="AR19:AR36" si="12">L19-AC19</f>
        <v>72.038712026724625</v>
      </c>
      <c r="AS19" s="5">
        <f t="shared" ref="AS19:AS36" si="13">M19-AD19</f>
        <v>74.556716947659879</v>
      </c>
      <c r="AT19" s="5"/>
      <c r="AU19" s="119" t="e">
        <f>#REF!/Q19-1</f>
        <v>#REF!</v>
      </c>
      <c r="AV19" s="119" t="e">
        <f>#REF!/R19-1</f>
        <v>#REF!</v>
      </c>
      <c r="AW19" s="119">
        <f t="shared" ref="AW19:AW36" si="14">B19/S19-1</f>
        <v>0</v>
      </c>
      <c r="AX19" s="119">
        <f t="shared" ref="AX19:AX36" si="15">C19/T19-1</f>
        <v>0</v>
      </c>
      <c r="AY19" s="119">
        <f t="shared" ref="AY19:AY36" si="16">D19/U19-1</f>
        <v>0</v>
      </c>
      <c r="AZ19" s="119">
        <f t="shared" ref="AZ19:AZ36" si="17">E19/V19-1</f>
        <v>0</v>
      </c>
      <c r="BA19" s="119">
        <f t="shared" ref="BA19:BA36" si="18">F19/W19-1</f>
        <v>0</v>
      </c>
      <c r="BB19" s="119">
        <f t="shared" ref="BB19:BB36" si="19">G19/X19-1</f>
        <v>0</v>
      </c>
      <c r="BC19" s="119">
        <f t="shared" ref="BC19:BC36" si="20">H19/Y19-1</f>
        <v>0</v>
      </c>
      <c r="BD19" s="119">
        <f t="shared" ref="BD19:BD36" si="21">I19/Z19-1</f>
        <v>1.7646228351818172E-2</v>
      </c>
      <c r="BE19" s="119">
        <f t="shared" ref="BE19:BE36" si="22">J19/AA19-1</f>
        <v>1.7647919666042844E-2</v>
      </c>
      <c r="BF19" s="119">
        <f t="shared" ref="BF19:BF36" si="23">K19/AB19-1</f>
        <v>1.764821274629913E-2</v>
      </c>
      <c r="BG19" s="119">
        <f t="shared" ref="BG19:BG36" si="24">L19/AC19-1</f>
        <v>1.764707473849203E-2</v>
      </c>
      <c r="BH19" s="119">
        <f t="shared" ref="BH19:BH36" si="25">M19/AD19-1</f>
        <v>1.7646267860097042E-2</v>
      </c>
    </row>
    <row r="20" spans="1:60" ht="15">
      <c r="A20" s="6">
        <v>18</v>
      </c>
      <c r="B20" s="146">
        <v>2944.78</v>
      </c>
      <c r="C20" s="146">
        <v>3092.02</v>
      </c>
      <c r="D20" s="146">
        <v>3246.62</v>
      </c>
      <c r="E20" s="146">
        <v>3408.95</v>
      </c>
      <c r="F20" s="146">
        <v>3579.4</v>
      </c>
      <c r="G20" s="146">
        <v>3758.37</v>
      </c>
      <c r="H20" s="146">
        <v>3946.28</v>
      </c>
      <c r="I20" s="146">
        <v>4096.2386400000005</v>
      </c>
      <c r="J20" s="146">
        <v>4151.5378616400012</v>
      </c>
      <c r="K20" s="146">
        <v>4207.5836227721411</v>
      </c>
      <c r="L20" s="146">
        <v>4264.3860016795652</v>
      </c>
      <c r="M20" s="146">
        <v>4413.6395117383499</v>
      </c>
      <c r="O20" s="119"/>
      <c r="P20" s="4">
        <v>18</v>
      </c>
      <c r="Q20" s="5">
        <v>2671</v>
      </c>
      <c r="R20" s="5">
        <v>2804.55</v>
      </c>
      <c r="S20" s="5">
        <v>2944.78</v>
      </c>
      <c r="T20" s="5">
        <v>3092.02</v>
      </c>
      <c r="U20" s="5">
        <v>3246.62</v>
      </c>
      <c r="V20" s="5">
        <v>3408.95</v>
      </c>
      <c r="W20" s="5">
        <v>3579.4</v>
      </c>
      <c r="X20" s="5">
        <v>3758.37</v>
      </c>
      <c r="Y20" s="5">
        <v>3946.28</v>
      </c>
      <c r="Z20" s="5">
        <v>4025.21</v>
      </c>
      <c r="AA20" s="5">
        <v>4079.55</v>
      </c>
      <c r="AB20" s="5">
        <v>4134.62</v>
      </c>
      <c r="AC20" s="5">
        <v>4190.4399999999996</v>
      </c>
      <c r="AD20" s="5">
        <v>4337.1099999999997</v>
      </c>
      <c r="AF20" s="5" t="e">
        <f>#REF!-Q20</f>
        <v>#REF!</v>
      </c>
      <c r="AG20" s="5" t="e">
        <f>#REF!-R20</f>
        <v>#REF!</v>
      </c>
      <c r="AH20" s="5">
        <f t="shared" si="2"/>
        <v>0</v>
      </c>
      <c r="AI20" s="5">
        <f t="shared" si="3"/>
        <v>0</v>
      </c>
      <c r="AJ20" s="5">
        <f t="shared" si="4"/>
        <v>0</v>
      </c>
      <c r="AK20" s="5">
        <f t="shared" si="5"/>
        <v>0</v>
      </c>
      <c r="AL20" s="5">
        <f t="shared" si="6"/>
        <v>0</v>
      </c>
      <c r="AM20" s="5">
        <f t="shared" si="7"/>
        <v>0</v>
      </c>
      <c r="AN20" s="5">
        <f t="shared" si="8"/>
        <v>0</v>
      </c>
      <c r="AO20" s="5">
        <f t="shared" si="9"/>
        <v>71.028640000000451</v>
      </c>
      <c r="AP20" s="5">
        <f t="shared" si="10"/>
        <v>71.987861640001029</v>
      </c>
      <c r="AQ20" s="5">
        <f t="shared" si="11"/>
        <v>72.963622772141207</v>
      </c>
      <c r="AR20" s="5">
        <f t="shared" si="12"/>
        <v>73.946001679565597</v>
      </c>
      <c r="AS20" s="5">
        <f t="shared" si="13"/>
        <v>76.529511738350266</v>
      </c>
      <c r="AT20" s="5"/>
      <c r="AU20" s="119" t="e">
        <f>#REF!/Q20-1</f>
        <v>#REF!</v>
      </c>
      <c r="AV20" s="119" t="e">
        <f>#REF!/R20-1</f>
        <v>#REF!</v>
      </c>
      <c r="AW20" s="119">
        <f t="shared" si="14"/>
        <v>0</v>
      </c>
      <c r="AX20" s="119">
        <f t="shared" si="15"/>
        <v>0</v>
      </c>
      <c r="AY20" s="119">
        <f t="shared" si="16"/>
        <v>0</v>
      </c>
      <c r="AZ20" s="119">
        <f t="shared" si="17"/>
        <v>0</v>
      </c>
      <c r="BA20" s="119">
        <f t="shared" si="18"/>
        <v>0</v>
      </c>
      <c r="BB20" s="119">
        <f t="shared" si="19"/>
        <v>0</v>
      </c>
      <c r="BC20" s="119">
        <f t="shared" si="20"/>
        <v>0</v>
      </c>
      <c r="BD20" s="119">
        <f t="shared" si="21"/>
        <v>1.7645946422671255E-2</v>
      </c>
      <c r="BE20" s="119">
        <f t="shared" si="22"/>
        <v>1.7646029988601875E-2</v>
      </c>
      <c r="BF20" s="119">
        <f t="shared" si="23"/>
        <v>1.7646996041266405E-2</v>
      </c>
      <c r="BG20" s="119">
        <f t="shared" si="24"/>
        <v>1.7646357346618791E-2</v>
      </c>
      <c r="BH20" s="119">
        <f t="shared" si="25"/>
        <v>1.7645278016547916E-2</v>
      </c>
    </row>
    <row r="21" spans="1:60" ht="15">
      <c r="A21" s="6">
        <v>19</v>
      </c>
      <c r="B21" s="146">
        <v>3019.75</v>
      </c>
      <c r="C21" s="146">
        <v>3170.73</v>
      </c>
      <c r="D21" s="146">
        <v>3329.27</v>
      </c>
      <c r="E21" s="146">
        <v>3495.74</v>
      </c>
      <c r="F21" s="146">
        <v>3670.52</v>
      </c>
      <c r="G21" s="146">
        <v>3854.05</v>
      </c>
      <c r="H21" s="146">
        <v>4046.75</v>
      </c>
      <c r="I21" s="146">
        <v>4200.5264999999999</v>
      </c>
      <c r="J21" s="146">
        <v>4257.2336077500004</v>
      </c>
      <c r="K21" s="146">
        <v>4314.7062614546257</v>
      </c>
      <c r="L21" s="146">
        <v>4372.9547959842639</v>
      </c>
      <c r="M21" s="146">
        <v>4526.0082138437128</v>
      </c>
      <c r="O21" s="119"/>
      <c r="P21" s="4">
        <v>19</v>
      </c>
      <c r="Q21" s="5">
        <v>2739</v>
      </c>
      <c r="R21" s="5">
        <v>2875.95</v>
      </c>
      <c r="S21" s="5">
        <v>3019.75</v>
      </c>
      <c r="T21" s="5">
        <v>3170.73</v>
      </c>
      <c r="U21" s="5">
        <v>3329.27</v>
      </c>
      <c r="V21" s="5">
        <v>3495.74</v>
      </c>
      <c r="W21" s="5">
        <v>3670.52</v>
      </c>
      <c r="X21" s="5">
        <v>3854.05</v>
      </c>
      <c r="Y21" s="5">
        <v>4046.75</v>
      </c>
      <c r="Z21" s="5">
        <v>4127.6899999999996</v>
      </c>
      <c r="AA21" s="5">
        <v>4183.41</v>
      </c>
      <c r="AB21" s="5">
        <v>4239.8900000000003</v>
      </c>
      <c r="AC21" s="5">
        <v>4297.12</v>
      </c>
      <c r="AD21" s="5">
        <v>4447.5200000000004</v>
      </c>
      <c r="AF21" s="5" t="e">
        <f>#REF!-Q21</f>
        <v>#REF!</v>
      </c>
      <c r="AG21" s="5" t="e">
        <f>#REF!-R21</f>
        <v>#REF!</v>
      </c>
      <c r="AH21" s="5">
        <f t="shared" si="2"/>
        <v>0</v>
      </c>
      <c r="AI21" s="5">
        <f t="shared" si="3"/>
        <v>0</v>
      </c>
      <c r="AJ21" s="5">
        <f t="shared" si="4"/>
        <v>0</v>
      </c>
      <c r="AK21" s="5">
        <f t="shared" si="5"/>
        <v>0</v>
      </c>
      <c r="AL21" s="5">
        <f t="shared" si="6"/>
        <v>0</v>
      </c>
      <c r="AM21" s="5">
        <f t="shared" si="7"/>
        <v>0</v>
      </c>
      <c r="AN21" s="5">
        <f t="shared" si="8"/>
        <v>0</v>
      </c>
      <c r="AO21" s="5">
        <f t="shared" si="9"/>
        <v>72.836500000000342</v>
      </c>
      <c r="AP21" s="5">
        <f t="shared" si="10"/>
        <v>73.823607750000519</v>
      </c>
      <c r="AQ21" s="5">
        <f t="shared" si="11"/>
        <v>74.816261454625419</v>
      </c>
      <c r="AR21" s="5">
        <f t="shared" si="12"/>
        <v>75.834795984264019</v>
      </c>
      <c r="AS21" s="5">
        <f t="shared" si="13"/>
        <v>78.488213843712401</v>
      </c>
      <c r="AT21" s="5"/>
      <c r="AU21" s="119" t="e">
        <f>#REF!/Q21-1</f>
        <v>#REF!</v>
      </c>
      <c r="AV21" s="119" t="e">
        <f>#REF!/R21-1</f>
        <v>#REF!</v>
      </c>
      <c r="AW21" s="119">
        <f t="shared" si="14"/>
        <v>0</v>
      </c>
      <c r="AX21" s="119">
        <f t="shared" si="15"/>
        <v>0</v>
      </c>
      <c r="AY21" s="119">
        <f t="shared" si="16"/>
        <v>0</v>
      </c>
      <c r="AZ21" s="119">
        <f t="shared" si="17"/>
        <v>0</v>
      </c>
      <c r="BA21" s="119">
        <f t="shared" si="18"/>
        <v>0</v>
      </c>
      <c r="BB21" s="119">
        <f t="shared" si="19"/>
        <v>0</v>
      </c>
      <c r="BC21" s="119">
        <f t="shared" si="20"/>
        <v>0</v>
      </c>
      <c r="BD21" s="119">
        <f t="shared" si="21"/>
        <v>1.7645826115817886E-2</v>
      </c>
      <c r="BE21" s="119">
        <f t="shared" si="22"/>
        <v>1.7646754143151311E-2</v>
      </c>
      <c r="BF21" s="119">
        <f t="shared" si="23"/>
        <v>1.7645802474739902E-2</v>
      </c>
      <c r="BG21" s="119">
        <f t="shared" si="24"/>
        <v>1.7647819000694343E-2</v>
      </c>
      <c r="BH21" s="119">
        <f t="shared" si="25"/>
        <v>1.7647635950757357E-2</v>
      </c>
    </row>
    <row r="22" spans="1:60" ht="15">
      <c r="A22" s="6">
        <v>20</v>
      </c>
      <c r="B22" s="146">
        <v>3104.64</v>
      </c>
      <c r="C22" s="146">
        <v>3259.87</v>
      </c>
      <c r="D22" s="146">
        <v>3422.87</v>
      </c>
      <c r="E22" s="146">
        <v>3594.01</v>
      </c>
      <c r="F22" s="146">
        <v>3773.71</v>
      </c>
      <c r="G22" s="146">
        <v>3962.39</v>
      </c>
      <c r="H22" s="146">
        <v>4160.51</v>
      </c>
      <c r="I22" s="146">
        <v>4318.6093800000008</v>
      </c>
      <c r="J22" s="146">
        <v>4376.910606630001</v>
      </c>
      <c r="K22" s="146">
        <v>4435.9988998195067</v>
      </c>
      <c r="L22" s="146">
        <v>4495.8848849670703</v>
      </c>
      <c r="M22" s="146">
        <v>4653.2408559409178</v>
      </c>
      <c r="O22" s="119"/>
      <c r="P22" s="4">
        <v>20</v>
      </c>
      <c r="Q22" s="5">
        <v>2816</v>
      </c>
      <c r="R22" s="5">
        <v>2956.8</v>
      </c>
      <c r="S22" s="5">
        <v>3104.64</v>
      </c>
      <c r="T22" s="5">
        <v>3259.87</v>
      </c>
      <c r="U22" s="5">
        <v>3422.87</v>
      </c>
      <c r="V22" s="5">
        <v>3594.01</v>
      </c>
      <c r="W22" s="5">
        <v>3773.71</v>
      </c>
      <c r="X22" s="5">
        <v>3962.39</v>
      </c>
      <c r="Y22" s="5">
        <v>4160.51</v>
      </c>
      <c r="Z22" s="5">
        <v>4243.72</v>
      </c>
      <c r="AA22" s="5">
        <v>4301.0200000000004</v>
      </c>
      <c r="AB22" s="5">
        <v>4359.08</v>
      </c>
      <c r="AC22" s="5">
        <v>4417.93</v>
      </c>
      <c r="AD22" s="5">
        <v>4572.55</v>
      </c>
      <c r="AF22" s="5" t="e">
        <f>#REF!-Q22</f>
        <v>#REF!</v>
      </c>
      <c r="AG22" s="5" t="e">
        <f>#REF!-R22</f>
        <v>#REF!</v>
      </c>
      <c r="AH22" s="5">
        <f t="shared" si="2"/>
        <v>0</v>
      </c>
      <c r="AI22" s="5">
        <f t="shared" si="3"/>
        <v>0</v>
      </c>
      <c r="AJ22" s="5">
        <f t="shared" si="4"/>
        <v>0</v>
      </c>
      <c r="AK22" s="5">
        <f t="shared" si="5"/>
        <v>0</v>
      </c>
      <c r="AL22" s="5">
        <f t="shared" si="6"/>
        <v>0</v>
      </c>
      <c r="AM22" s="5">
        <f t="shared" si="7"/>
        <v>0</v>
      </c>
      <c r="AN22" s="5">
        <f t="shared" si="8"/>
        <v>0</v>
      </c>
      <c r="AO22" s="5">
        <f t="shared" si="9"/>
        <v>74.889380000000529</v>
      </c>
      <c r="AP22" s="5">
        <f t="shared" si="10"/>
        <v>75.890606630000548</v>
      </c>
      <c r="AQ22" s="5">
        <f t="shared" si="11"/>
        <v>76.918899819506805</v>
      </c>
      <c r="AR22" s="5">
        <f t="shared" si="12"/>
        <v>77.954884967070029</v>
      </c>
      <c r="AS22" s="5">
        <f t="shared" si="13"/>
        <v>80.690855940917572</v>
      </c>
      <c r="AT22" s="5"/>
      <c r="AU22" s="119" t="e">
        <f>#REF!/Q22-1</f>
        <v>#REF!</v>
      </c>
      <c r="AV22" s="119" t="e">
        <f>#REF!/R22-1</f>
        <v>#REF!</v>
      </c>
      <c r="AW22" s="119">
        <f t="shared" si="14"/>
        <v>0</v>
      </c>
      <c r="AX22" s="119">
        <f t="shared" si="15"/>
        <v>0</v>
      </c>
      <c r="AY22" s="119">
        <f t="shared" si="16"/>
        <v>0</v>
      </c>
      <c r="AZ22" s="119">
        <f t="shared" si="17"/>
        <v>0</v>
      </c>
      <c r="BA22" s="119">
        <f t="shared" si="18"/>
        <v>0</v>
      </c>
      <c r="BB22" s="119">
        <f t="shared" si="19"/>
        <v>0</v>
      </c>
      <c r="BC22" s="119">
        <f t="shared" si="20"/>
        <v>0</v>
      </c>
      <c r="BD22" s="119">
        <f t="shared" si="21"/>
        <v>1.7647106783670985E-2</v>
      </c>
      <c r="BE22" s="119">
        <f t="shared" si="22"/>
        <v>1.7644792777062213E-2</v>
      </c>
      <c r="BF22" s="119">
        <f t="shared" si="23"/>
        <v>1.7645672898755516E-2</v>
      </c>
      <c r="BG22" s="119">
        <f t="shared" si="24"/>
        <v>1.7645115465177108E-2</v>
      </c>
      <c r="BH22" s="119">
        <f t="shared" si="25"/>
        <v>1.7646795757491507E-2</v>
      </c>
    </row>
    <row r="23" spans="1:60" ht="15">
      <c r="A23" s="6">
        <v>21</v>
      </c>
      <c r="B23" s="146">
        <v>3192.84</v>
      </c>
      <c r="C23" s="146">
        <v>3352.48</v>
      </c>
      <c r="D23" s="146">
        <v>3520.11</v>
      </c>
      <c r="E23" s="146">
        <v>3696.11</v>
      </c>
      <c r="F23" s="146">
        <v>3880.92</v>
      </c>
      <c r="G23" s="146">
        <v>4074.96</v>
      </c>
      <c r="H23" s="146">
        <v>4278.71</v>
      </c>
      <c r="I23" s="146">
        <v>4441.30098</v>
      </c>
      <c r="J23" s="146">
        <v>4501.2585432300002</v>
      </c>
      <c r="K23" s="146">
        <v>4562.0255335636057</v>
      </c>
      <c r="L23" s="146">
        <v>4623.6128782667147</v>
      </c>
      <c r="M23" s="146">
        <v>4785.4393290060498</v>
      </c>
      <c r="O23" s="119"/>
      <c r="P23" s="4">
        <v>21</v>
      </c>
      <c r="Q23" s="5">
        <v>2896</v>
      </c>
      <c r="R23" s="5">
        <v>3040.8</v>
      </c>
      <c r="S23" s="5">
        <v>3192.84</v>
      </c>
      <c r="T23" s="5">
        <v>3352.48</v>
      </c>
      <c r="U23" s="5">
        <v>3520.11</v>
      </c>
      <c r="V23" s="5">
        <v>3696.11</v>
      </c>
      <c r="W23" s="5">
        <v>3880.92</v>
      </c>
      <c r="X23" s="5">
        <v>4074.96</v>
      </c>
      <c r="Y23" s="5">
        <v>4278.71</v>
      </c>
      <c r="Z23" s="5">
        <v>4364.29</v>
      </c>
      <c r="AA23" s="5">
        <v>4423.2</v>
      </c>
      <c r="AB23" s="5">
        <v>4482.92</v>
      </c>
      <c r="AC23" s="5">
        <v>4543.4399999999996</v>
      </c>
      <c r="AD23" s="5">
        <v>4702.46</v>
      </c>
      <c r="AF23" s="5" t="e">
        <f>#REF!-Q23</f>
        <v>#REF!</v>
      </c>
      <c r="AG23" s="5" t="e">
        <f>#REF!-R23</f>
        <v>#REF!</v>
      </c>
      <c r="AH23" s="5">
        <f t="shared" si="2"/>
        <v>0</v>
      </c>
      <c r="AI23" s="5">
        <f t="shared" si="3"/>
        <v>0</v>
      </c>
      <c r="AJ23" s="5">
        <f t="shared" si="4"/>
        <v>0</v>
      </c>
      <c r="AK23" s="5">
        <f t="shared" si="5"/>
        <v>0</v>
      </c>
      <c r="AL23" s="5">
        <f t="shared" si="6"/>
        <v>0</v>
      </c>
      <c r="AM23" s="5">
        <f t="shared" si="7"/>
        <v>0</v>
      </c>
      <c r="AN23" s="5">
        <f t="shared" si="8"/>
        <v>0</v>
      </c>
      <c r="AO23" s="5">
        <f t="shared" si="9"/>
        <v>77.010980000000018</v>
      </c>
      <c r="AP23" s="5">
        <f t="shared" si="10"/>
        <v>78.058543230000396</v>
      </c>
      <c r="AQ23" s="5">
        <f t="shared" si="11"/>
        <v>79.105533563605604</v>
      </c>
      <c r="AR23" s="5">
        <f t="shared" si="12"/>
        <v>80.172878266715088</v>
      </c>
      <c r="AS23" s="5">
        <f t="shared" si="13"/>
        <v>82.979329006049738</v>
      </c>
      <c r="AT23" s="5"/>
      <c r="AU23" s="119" t="e">
        <f>#REF!/Q23-1</f>
        <v>#REF!</v>
      </c>
      <c r="AV23" s="119" t="e">
        <f>#REF!/R23-1</f>
        <v>#REF!</v>
      </c>
      <c r="AW23" s="119">
        <f t="shared" si="14"/>
        <v>0</v>
      </c>
      <c r="AX23" s="119">
        <f t="shared" si="15"/>
        <v>0</v>
      </c>
      <c r="AY23" s="119">
        <f t="shared" si="16"/>
        <v>0</v>
      </c>
      <c r="AZ23" s="119">
        <f t="shared" si="17"/>
        <v>0</v>
      </c>
      <c r="BA23" s="119">
        <f t="shared" si="18"/>
        <v>0</v>
      </c>
      <c r="BB23" s="119">
        <f t="shared" si="19"/>
        <v>0</v>
      </c>
      <c r="BC23" s="119">
        <f t="shared" si="20"/>
        <v>0</v>
      </c>
      <c r="BD23" s="119">
        <f t="shared" si="21"/>
        <v>1.7645706403561556E-2</v>
      </c>
      <c r="BE23" s="119">
        <f t="shared" si="22"/>
        <v>1.7647527407759211E-2</v>
      </c>
      <c r="BF23" s="119">
        <f t="shared" si="23"/>
        <v>1.7645983770311569E-2</v>
      </c>
      <c r="BG23" s="119">
        <f t="shared" si="24"/>
        <v>1.7645853861108618E-2</v>
      </c>
      <c r="BH23" s="119">
        <f t="shared" si="25"/>
        <v>1.7645940423958839E-2</v>
      </c>
    </row>
    <row r="24" spans="1:60" ht="15">
      <c r="A24" s="6">
        <v>22</v>
      </c>
      <c r="B24" s="146">
        <v>3285.45</v>
      </c>
      <c r="C24" s="146">
        <v>3449.72</v>
      </c>
      <c r="D24" s="146">
        <v>3622.21</v>
      </c>
      <c r="E24" s="146">
        <v>3803.32</v>
      </c>
      <c r="F24" s="146">
        <v>3993.49</v>
      </c>
      <c r="G24" s="146">
        <v>4193.16</v>
      </c>
      <c r="H24" s="146">
        <v>4402.82</v>
      </c>
      <c r="I24" s="146">
        <v>4570.12716</v>
      </c>
      <c r="J24" s="146">
        <v>4631.8238766600007</v>
      </c>
      <c r="K24" s="146">
        <v>4694.3534989949112</v>
      </c>
      <c r="L24" s="146">
        <v>4757.7272712313425</v>
      </c>
      <c r="M24" s="146">
        <v>4924.2477257244391</v>
      </c>
      <c r="O24" s="119"/>
      <c r="P24" s="4">
        <v>22</v>
      </c>
      <c r="Q24" s="5">
        <v>2980</v>
      </c>
      <c r="R24" s="5">
        <v>3129</v>
      </c>
      <c r="S24" s="5">
        <v>3285.45</v>
      </c>
      <c r="T24" s="5">
        <v>3449.72</v>
      </c>
      <c r="U24" s="5">
        <v>3622.21</v>
      </c>
      <c r="V24" s="5">
        <v>3803.32</v>
      </c>
      <c r="W24" s="5">
        <v>3993.49</v>
      </c>
      <c r="X24" s="5">
        <v>4193.16</v>
      </c>
      <c r="Y24" s="5">
        <v>4402.82</v>
      </c>
      <c r="Z24" s="5">
        <v>4490.87</v>
      </c>
      <c r="AA24" s="5">
        <v>4551.5</v>
      </c>
      <c r="AB24" s="5">
        <v>4612.95</v>
      </c>
      <c r="AC24" s="5">
        <v>4675.22</v>
      </c>
      <c r="AD24" s="5">
        <v>4838.8500000000004</v>
      </c>
      <c r="AF24" s="5" t="e">
        <f>#REF!-Q24</f>
        <v>#REF!</v>
      </c>
      <c r="AG24" s="5" t="e">
        <f>#REF!-R24</f>
        <v>#REF!</v>
      </c>
      <c r="AH24" s="5">
        <f t="shared" si="2"/>
        <v>0</v>
      </c>
      <c r="AI24" s="5">
        <f t="shared" si="3"/>
        <v>0</v>
      </c>
      <c r="AJ24" s="5">
        <f t="shared" si="4"/>
        <v>0</v>
      </c>
      <c r="AK24" s="5">
        <f t="shared" si="5"/>
        <v>0</v>
      </c>
      <c r="AL24" s="5">
        <f t="shared" si="6"/>
        <v>0</v>
      </c>
      <c r="AM24" s="5">
        <f t="shared" si="7"/>
        <v>0</v>
      </c>
      <c r="AN24" s="5">
        <f t="shared" si="8"/>
        <v>0</v>
      </c>
      <c r="AO24" s="5">
        <f t="shared" si="9"/>
        <v>79.257160000000113</v>
      </c>
      <c r="AP24" s="5">
        <f t="shared" si="10"/>
        <v>80.323876660000678</v>
      </c>
      <c r="AQ24" s="5">
        <f t="shared" si="11"/>
        <v>81.403498994911388</v>
      </c>
      <c r="AR24" s="5">
        <f t="shared" si="12"/>
        <v>82.507271231342202</v>
      </c>
      <c r="AS24" s="5">
        <f t="shared" si="13"/>
        <v>85.397725724438715</v>
      </c>
      <c r="AT24" s="5"/>
      <c r="AU24" s="119" t="e">
        <f>#REF!/Q24-1</f>
        <v>#REF!</v>
      </c>
      <c r="AV24" s="119" t="e">
        <f>#REF!/R24-1</f>
        <v>#REF!</v>
      </c>
      <c r="AW24" s="119">
        <f t="shared" si="14"/>
        <v>0</v>
      </c>
      <c r="AX24" s="119">
        <f t="shared" si="15"/>
        <v>0</v>
      </c>
      <c r="AY24" s="119">
        <f t="shared" si="16"/>
        <v>0</v>
      </c>
      <c r="AZ24" s="119">
        <f t="shared" si="17"/>
        <v>0</v>
      </c>
      <c r="BA24" s="119">
        <f t="shared" si="18"/>
        <v>0</v>
      </c>
      <c r="BB24" s="119">
        <f t="shared" si="19"/>
        <v>0</v>
      </c>
      <c r="BC24" s="119">
        <f t="shared" si="20"/>
        <v>0</v>
      </c>
      <c r="BD24" s="119">
        <f t="shared" si="21"/>
        <v>1.7648509086212627E-2</v>
      </c>
      <c r="BE24" s="119">
        <f t="shared" si="22"/>
        <v>1.7647781316049826E-2</v>
      </c>
      <c r="BF24" s="119">
        <f t="shared" si="23"/>
        <v>1.7646733434117268E-2</v>
      </c>
      <c r="BG24" s="119">
        <f t="shared" si="24"/>
        <v>1.7647783683194085E-2</v>
      </c>
      <c r="BH24" s="119">
        <f t="shared" si="25"/>
        <v>1.7648351514190086E-2</v>
      </c>
    </row>
    <row r="25" spans="1:60" ht="15">
      <c r="A25" s="6">
        <v>23</v>
      </c>
      <c r="B25" s="146">
        <v>3390.19</v>
      </c>
      <c r="C25" s="146">
        <v>3559.7</v>
      </c>
      <c r="D25" s="146">
        <v>3737.68</v>
      </c>
      <c r="E25" s="146">
        <v>3924.57</v>
      </c>
      <c r="F25" s="146">
        <v>4120.79</v>
      </c>
      <c r="G25" s="146">
        <v>4326.83</v>
      </c>
      <c r="H25" s="146">
        <v>4543.18</v>
      </c>
      <c r="I25" s="146">
        <v>4715.8208400000003</v>
      </c>
      <c r="J25" s="146">
        <v>4779.4844213400011</v>
      </c>
      <c r="K25" s="146">
        <v>4844.0074610280917</v>
      </c>
      <c r="L25" s="146">
        <v>4909.4015617519717</v>
      </c>
      <c r="M25" s="146">
        <v>5081.2306164132906</v>
      </c>
      <c r="O25" s="119"/>
      <c r="P25" s="4">
        <v>23</v>
      </c>
      <c r="Q25" s="5">
        <v>3075</v>
      </c>
      <c r="R25" s="5">
        <v>3228.75</v>
      </c>
      <c r="S25" s="5">
        <v>3390.19</v>
      </c>
      <c r="T25" s="5">
        <v>3559.7</v>
      </c>
      <c r="U25" s="5">
        <v>3737.68</v>
      </c>
      <c r="V25" s="5">
        <v>3924.57</v>
      </c>
      <c r="W25" s="5">
        <v>4120.79</v>
      </c>
      <c r="X25" s="5">
        <v>4326.83</v>
      </c>
      <c r="Y25" s="5">
        <v>4543.18</v>
      </c>
      <c r="Z25" s="5">
        <v>4634.04</v>
      </c>
      <c r="AA25" s="5">
        <v>4696.6000000000004</v>
      </c>
      <c r="AB25" s="5">
        <v>4760</v>
      </c>
      <c r="AC25" s="5">
        <v>4824.26</v>
      </c>
      <c r="AD25" s="5">
        <v>4993.1099999999997</v>
      </c>
      <c r="AF25" s="5" t="e">
        <f>#REF!-Q25</f>
        <v>#REF!</v>
      </c>
      <c r="AG25" s="5" t="e">
        <f>#REF!-R25</f>
        <v>#REF!</v>
      </c>
      <c r="AH25" s="5">
        <f t="shared" si="2"/>
        <v>0</v>
      </c>
      <c r="AI25" s="5">
        <f t="shared" si="3"/>
        <v>0</v>
      </c>
      <c r="AJ25" s="5">
        <f t="shared" si="4"/>
        <v>0</v>
      </c>
      <c r="AK25" s="5">
        <f t="shared" si="5"/>
        <v>0</v>
      </c>
      <c r="AL25" s="5">
        <f t="shared" si="6"/>
        <v>0</v>
      </c>
      <c r="AM25" s="5">
        <f t="shared" si="7"/>
        <v>0</v>
      </c>
      <c r="AN25" s="5">
        <f t="shared" si="8"/>
        <v>0</v>
      </c>
      <c r="AO25" s="5">
        <f t="shared" si="9"/>
        <v>81.780840000000353</v>
      </c>
      <c r="AP25" s="5">
        <f t="shared" si="10"/>
        <v>82.884421340000699</v>
      </c>
      <c r="AQ25" s="5">
        <f t="shared" si="11"/>
        <v>84.007461028091711</v>
      </c>
      <c r="AR25" s="5">
        <f t="shared" si="12"/>
        <v>85.141561751971494</v>
      </c>
      <c r="AS25" s="5">
        <f t="shared" si="13"/>
        <v>88.120616413290918</v>
      </c>
      <c r="AT25" s="5"/>
      <c r="AU25" s="119" t="e">
        <f>#REF!/Q25-1</f>
        <v>#REF!</v>
      </c>
      <c r="AV25" s="119" t="e">
        <f>#REF!/R25-1</f>
        <v>#REF!</v>
      </c>
      <c r="AW25" s="119">
        <f t="shared" si="14"/>
        <v>0</v>
      </c>
      <c r="AX25" s="119">
        <f t="shared" si="15"/>
        <v>0</v>
      </c>
      <c r="AY25" s="119">
        <f t="shared" si="16"/>
        <v>0</v>
      </c>
      <c r="AZ25" s="119">
        <f t="shared" si="17"/>
        <v>0</v>
      </c>
      <c r="BA25" s="119">
        <f t="shared" si="18"/>
        <v>0</v>
      </c>
      <c r="BB25" s="119">
        <f t="shared" si="19"/>
        <v>0</v>
      </c>
      <c r="BC25" s="119">
        <f t="shared" si="20"/>
        <v>0</v>
      </c>
      <c r="BD25" s="119">
        <f t="shared" si="21"/>
        <v>1.7647849392754544E-2</v>
      </c>
      <c r="BE25" s="119">
        <f t="shared" si="22"/>
        <v>1.7647749721074968E-2</v>
      </c>
      <c r="BF25" s="119">
        <f t="shared" si="23"/>
        <v>1.7648626266405731E-2</v>
      </c>
      <c r="BG25" s="119">
        <f t="shared" si="24"/>
        <v>1.7648626266405953E-2</v>
      </c>
      <c r="BH25" s="119">
        <f t="shared" si="25"/>
        <v>1.764844283688749E-2</v>
      </c>
    </row>
    <row r="26" spans="1:60" ht="15">
      <c r="A26" s="6">
        <v>24</v>
      </c>
      <c r="B26" s="146">
        <v>3496.03</v>
      </c>
      <c r="C26" s="146">
        <v>3670.83</v>
      </c>
      <c r="D26" s="146">
        <v>3854.37</v>
      </c>
      <c r="E26" s="146">
        <v>4047.09</v>
      </c>
      <c r="F26" s="146">
        <v>4249.4399999999996</v>
      </c>
      <c r="G26" s="146">
        <v>4461.92</v>
      </c>
      <c r="H26" s="146">
        <v>4685.01</v>
      </c>
      <c r="I26" s="146">
        <v>4863.0403800000004</v>
      </c>
      <c r="J26" s="146">
        <v>4928.6914251300004</v>
      </c>
      <c r="K26" s="146">
        <v>4995.2287593692554</v>
      </c>
      <c r="L26" s="146">
        <v>5062.664347620741</v>
      </c>
      <c r="M26" s="146">
        <v>5239.8575997874668</v>
      </c>
      <c r="O26" s="119"/>
      <c r="P26" s="4">
        <v>24</v>
      </c>
      <c r="Q26" s="5">
        <v>3171</v>
      </c>
      <c r="R26" s="5">
        <v>3329.55</v>
      </c>
      <c r="S26" s="5">
        <v>3496.03</v>
      </c>
      <c r="T26" s="5">
        <v>3670.83</v>
      </c>
      <c r="U26" s="5">
        <v>3854.37</v>
      </c>
      <c r="V26" s="5">
        <v>4047.09</v>
      </c>
      <c r="W26" s="5">
        <v>4249.4399999999996</v>
      </c>
      <c r="X26" s="5">
        <v>4461.92</v>
      </c>
      <c r="Y26" s="5">
        <v>4685.01</v>
      </c>
      <c r="Z26" s="5">
        <v>4778.71</v>
      </c>
      <c r="AA26" s="5">
        <v>4843.22</v>
      </c>
      <c r="AB26" s="5">
        <v>4908.6099999999997</v>
      </c>
      <c r="AC26" s="5">
        <v>4974.87</v>
      </c>
      <c r="AD26" s="5">
        <v>5148.99</v>
      </c>
      <c r="AF26" s="5" t="e">
        <f>#REF!-Q26</f>
        <v>#REF!</v>
      </c>
      <c r="AG26" s="5" t="e">
        <f>#REF!-R26</f>
        <v>#REF!</v>
      </c>
      <c r="AH26" s="5">
        <f t="shared" si="2"/>
        <v>0</v>
      </c>
      <c r="AI26" s="5">
        <f t="shared" si="3"/>
        <v>0</v>
      </c>
      <c r="AJ26" s="5">
        <f t="shared" si="4"/>
        <v>0</v>
      </c>
      <c r="AK26" s="5">
        <f t="shared" si="5"/>
        <v>0</v>
      </c>
      <c r="AL26" s="5">
        <f t="shared" si="6"/>
        <v>0</v>
      </c>
      <c r="AM26" s="5">
        <f t="shared" si="7"/>
        <v>0</v>
      </c>
      <c r="AN26" s="5">
        <f t="shared" si="8"/>
        <v>0</v>
      </c>
      <c r="AO26" s="5">
        <f t="shared" si="9"/>
        <v>84.330380000000332</v>
      </c>
      <c r="AP26" s="5">
        <f t="shared" si="10"/>
        <v>85.471425130000171</v>
      </c>
      <c r="AQ26" s="5">
        <f t="shared" si="11"/>
        <v>86.618759369255713</v>
      </c>
      <c r="AR26" s="5">
        <f t="shared" si="12"/>
        <v>87.794347620741064</v>
      </c>
      <c r="AS26" s="5">
        <f t="shared" si="13"/>
        <v>90.867599787467043</v>
      </c>
      <c r="AT26" s="5"/>
      <c r="AU26" s="119" t="e">
        <f>#REF!/Q26-1</f>
        <v>#REF!</v>
      </c>
      <c r="AV26" s="119" t="e">
        <f>#REF!/R26-1</f>
        <v>#REF!</v>
      </c>
      <c r="AW26" s="119">
        <f t="shared" si="14"/>
        <v>0</v>
      </c>
      <c r="AX26" s="119">
        <f t="shared" si="15"/>
        <v>0</v>
      </c>
      <c r="AY26" s="119">
        <f t="shared" si="16"/>
        <v>0</v>
      </c>
      <c r="AZ26" s="119">
        <f t="shared" si="17"/>
        <v>0</v>
      </c>
      <c r="BA26" s="119">
        <f t="shared" si="18"/>
        <v>0</v>
      </c>
      <c r="BB26" s="119">
        <f t="shared" si="19"/>
        <v>0</v>
      </c>
      <c r="BC26" s="119">
        <f t="shared" si="20"/>
        <v>0</v>
      </c>
      <c r="BD26" s="119">
        <f t="shared" si="21"/>
        <v>1.7647101414398625E-2</v>
      </c>
      <c r="BE26" s="119">
        <f t="shared" si="22"/>
        <v>1.7647644569108945E-2</v>
      </c>
      <c r="BF26" s="119">
        <f t="shared" si="23"/>
        <v>1.7646290776667017E-2</v>
      </c>
      <c r="BG26" s="119">
        <f t="shared" si="24"/>
        <v>1.7647566191828279E-2</v>
      </c>
      <c r="BH26" s="119">
        <f t="shared" si="25"/>
        <v>1.7647655129931605E-2</v>
      </c>
    </row>
    <row r="27" spans="1:60" ht="15">
      <c r="A27" s="6">
        <v>25</v>
      </c>
      <c r="B27" s="146">
        <v>3608.48</v>
      </c>
      <c r="C27" s="146">
        <v>3788.91</v>
      </c>
      <c r="D27" s="146">
        <v>3978.35</v>
      </c>
      <c r="E27" s="146">
        <v>4177.2700000000004</v>
      </c>
      <c r="F27" s="146">
        <v>4386.13</v>
      </c>
      <c r="G27" s="146">
        <v>4605.4399999999996</v>
      </c>
      <c r="H27" s="146">
        <v>4835.71</v>
      </c>
      <c r="I27" s="146">
        <v>5019.4669800000001</v>
      </c>
      <c r="J27" s="146">
        <v>5087.2297842300004</v>
      </c>
      <c r="K27" s="146">
        <v>5155.9073863171061</v>
      </c>
      <c r="L27" s="146">
        <v>5225.5121360323874</v>
      </c>
      <c r="M27" s="146">
        <v>5408.4050607935205</v>
      </c>
      <c r="O27" s="119"/>
      <c r="P27" s="4">
        <v>25</v>
      </c>
      <c r="Q27" s="5">
        <v>3273</v>
      </c>
      <c r="R27" s="5">
        <v>3436.65</v>
      </c>
      <c r="S27" s="5">
        <v>3608.48</v>
      </c>
      <c r="T27" s="5">
        <v>3788.91</v>
      </c>
      <c r="U27" s="5">
        <v>3978.35</v>
      </c>
      <c r="V27" s="5">
        <v>4177.2700000000004</v>
      </c>
      <c r="W27" s="5">
        <v>4386.13</v>
      </c>
      <c r="X27" s="5">
        <v>4605.4399999999996</v>
      </c>
      <c r="Y27" s="5">
        <v>4835.71</v>
      </c>
      <c r="Z27" s="5">
        <v>4932.43</v>
      </c>
      <c r="AA27" s="5">
        <v>4999.01</v>
      </c>
      <c r="AB27" s="5">
        <v>5066.5</v>
      </c>
      <c r="AC27" s="5">
        <v>5134.8999999999996</v>
      </c>
      <c r="AD27" s="5">
        <v>5314.62</v>
      </c>
      <c r="AF27" s="5" t="e">
        <f>#REF!-Q27</f>
        <v>#REF!</v>
      </c>
      <c r="AG27" s="5" t="e">
        <f>#REF!-R27</f>
        <v>#REF!</v>
      </c>
      <c r="AH27" s="5">
        <f t="shared" si="2"/>
        <v>0</v>
      </c>
      <c r="AI27" s="5">
        <f t="shared" si="3"/>
        <v>0</v>
      </c>
      <c r="AJ27" s="5">
        <f t="shared" si="4"/>
        <v>0</v>
      </c>
      <c r="AK27" s="5">
        <f t="shared" si="5"/>
        <v>0</v>
      </c>
      <c r="AL27" s="5">
        <f t="shared" si="6"/>
        <v>0</v>
      </c>
      <c r="AM27" s="5">
        <f t="shared" si="7"/>
        <v>0</v>
      </c>
      <c r="AN27" s="5">
        <f t="shared" si="8"/>
        <v>0</v>
      </c>
      <c r="AO27" s="5">
        <f t="shared" si="9"/>
        <v>87.036979999999858</v>
      </c>
      <c r="AP27" s="5">
        <f t="shared" si="10"/>
        <v>88.219784230000187</v>
      </c>
      <c r="AQ27" s="5">
        <f t="shared" si="11"/>
        <v>89.407386317106102</v>
      </c>
      <c r="AR27" s="5">
        <f t="shared" si="12"/>
        <v>90.612136032387752</v>
      </c>
      <c r="AS27" s="5">
        <f t="shared" si="13"/>
        <v>93.785060793520643</v>
      </c>
      <c r="AT27" s="5"/>
      <c r="AU27" s="119" t="e">
        <f>#REF!/Q27-1</f>
        <v>#REF!</v>
      </c>
      <c r="AV27" s="119" t="e">
        <f>#REF!/R27-1</f>
        <v>#REF!</v>
      </c>
      <c r="AW27" s="119">
        <f t="shared" si="14"/>
        <v>0</v>
      </c>
      <c r="AX27" s="119">
        <f t="shared" si="15"/>
        <v>0</v>
      </c>
      <c r="AY27" s="119">
        <f t="shared" si="16"/>
        <v>0</v>
      </c>
      <c r="AZ27" s="119">
        <f t="shared" si="17"/>
        <v>0</v>
      </c>
      <c r="BA27" s="119">
        <f t="shared" si="18"/>
        <v>0</v>
      </c>
      <c r="BB27" s="119">
        <f t="shared" si="19"/>
        <v>0</v>
      </c>
      <c r="BC27" s="119">
        <f t="shared" si="20"/>
        <v>0</v>
      </c>
      <c r="BD27" s="119">
        <f t="shared" si="21"/>
        <v>1.7645862181520977E-2</v>
      </c>
      <c r="BE27" s="119">
        <f t="shared" si="22"/>
        <v>1.7647451041306272E-2</v>
      </c>
      <c r="BF27" s="119">
        <f t="shared" si="23"/>
        <v>1.7646775153874694E-2</v>
      </c>
      <c r="BG27" s="119">
        <f t="shared" si="24"/>
        <v>1.7646329243488301E-2</v>
      </c>
      <c r="BH27" s="119">
        <f t="shared" si="25"/>
        <v>1.7646616464304321E-2</v>
      </c>
    </row>
    <row r="28" spans="1:60" ht="15">
      <c r="A28" s="6">
        <v>26</v>
      </c>
      <c r="B28" s="146">
        <v>3726.45</v>
      </c>
      <c r="C28" s="146">
        <v>3912.77</v>
      </c>
      <c r="D28" s="146">
        <v>4108.41</v>
      </c>
      <c r="E28" s="146">
        <v>4313.83</v>
      </c>
      <c r="F28" s="146">
        <v>4529.5200000000004</v>
      </c>
      <c r="G28" s="146">
        <v>4756</v>
      </c>
      <c r="H28" s="146">
        <v>4993.8</v>
      </c>
      <c r="I28" s="146">
        <v>5183.5644000000002</v>
      </c>
      <c r="J28" s="146">
        <v>5253.5425194000009</v>
      </c>
      <c r="K28" s="146">
        <v>5324.4653434119009</v>
      </c>
      <c r="L28" s="146">
        <v>5396.3456255479623</v>
      </c>
      <c r="M28" s="146">
        <v>5585.2177224421403</v>
      </c>
      <c r="O28" s="119"/>
      <c r="P28" s="4">
        <v>26</v>
      </c>
      <c r="Q28" s="5">
        <v>3380</v>
      </c>
      <c r="R28" s="5">
        <v>3549</v>
      </c>
      <c r="S28" s="5">
        <v>3726.45</v>
      </c>
      <c r="T28" s="5">
        <v>3912.77</v>
      </c>
      <c r="U28" s="5">
        <v>4108.41</v>
      </c>
      <c r="V28" s="5">
        <v>4313.83</v>
      </c>
      <c r="W28" s="5">
        <v>4529.5200000000004</v>
      </c>
      <c r="X28" s="5">
        <v>4756</v>
      </c>
      <c r="Y28" s="5">
        <v>4993.8</v>
      </c>
      <c r="Z28" s="5">
        <v>5093.68</v>
      </c>
      <c r="AA28" s="5">
        <v>5162.4399999999996</v>
      </c>
      <c r="AB28" s="5">
        <v>5232.13</v>
      </c>
      <c r="AC28" s="5">
        <v>5302.77</v>
      </c>
      <c r="AD28" s="5">
        <v>5488.36</v>
      </c>
      <c r="AF28" s="5" t="e">
        <f>#REF!-Q28</f>
        <v>#REF!</v>
      </c>
      <c r="AG28" s="5" t="e">
        <f>#REF!-R28</f>
        <v>#REF!</v>
      </c>
      <c r="AH28" s="5">
        <f t="shared" si="2"/>
        <v>0</v>
      </c>
      <c r="AI28" s="5">
        <f t="shared" si="3"/>
        <v>0</v>
      </c>
      <c r="AJ28" s="5">
        <f t="shared" si="4"/>
        <v>0</v>
      </c>
      <c r="AK28" s="5">
        <f t="shared" si="5"/>
        <v>0</v>
      </c>
      <c r="AL28" s="5">
        <f t="shared" si="6"/>
        <v>0</v>
      </c>
      <c r="AM28" s="5">
        <f t="shared" si="7"/>
        <v>0</v>
      </c>
      <c r="AN28" s="5">
        <f t="shared" si="8"/>
        <v>0</v>
      </c>
      <c r="AO28" s="5">
        <f t="shared" si="9"/>
        <v>89.884399999999914</v>
      </c>
      <c r="AP28" s="5">
        <f t="shared" si="10"/>
        <v>91.102519400001256</v>
      </c>
      <c r="AQ28" s="5">
        <f t="shared" si="11"/>
        <v>92.335343411900794</v>
      </c>
      <c r="AR28" s="5">
        <f t="shared" si="12"/>
        <v>93.575625547961863</v>
      </c>
      <c r="AS28" s="5">
        <f t="shared" si="13"/>
        <v>96.857722442140584</v>
      </c>
      <c r="AT28" s="5"/>
      <c r="AU28" s="119" t="e">
        <f>#REF!/Q28-1</f>
        <v>#REF!</v>
      </c>
      <c r="AV28" s="119" t="e">
        <f>#REF!/R28-1</f>
        <v>#REF!</v>
      </c>
      <c r="AW28" s="119">
        <f t="shared" si="14"/>
        <v>0</v>
      </c>
      <c r="AX28" s="119">
        <f t="shared" si="15"/>
        <v>0</v>
      </c>
      <c r="AY28" s="119">
        <f t="shared" si="16"/>
        <v>0</v>
      </c>
      <c r="AZ28" s="119">
        <f t="shared" si="17"/>
        <v>0</v>
      </c>
      <c r="BA28" s="119">
        <f t="shared" si="18"/>
        <v>0</v>
      </c>
      <c r="BB28" s="119">
        <f t="shared" si="19"/>
        <v>0</v>
      </c>
      <c r="BC28" s="119">
        <f t="shared" si="20"/>
        <v>0</v>
      </c>
      <c r="BD28" s="119">
        <f t="shared" si="21"/>
        <v>1.7646259678660625E-2</v>
      </c>
      <c r="BE28" s="119">
        <f t="shared" si="22"/>
        <v>1.764718222390993E-2</v>
      </c>
      <c r="BF28" s="119">
        <f t="shared" si="23"/>
        <v>1.7647754052728226E-2</v>
      </c>
      <c r="BG28" s="119">
        <f t="shared" si="24"/>
        <v>1.7646555582829793E-2</v>
      </c>
      <c r="BH28" s="119">
        <f t="shared" si="25"/>
        <v>1.764784424530097E-2</v>
      </c>
    </row>
    <row r="29" spans="1:60" ht="15">
      <c r="A29" s="6">
        <v>27</v>
      </c>
      <c r="B29" s="146">
        <v>3856.55</v>
      </c>
      <c r="C29" s="146">
        <v>4049.37</v>
      </c>
      <c r="D29" s="146">
        <v>4251.84</v>
      </c>
      <c r="E29" s="146">
        <v>4464.43</v>
      </c>
      <c r="F29" s="146">
        <v>4687.6499999999996</v>
      </c>
      <c r="G29" s="146">
        <v>4922.04</v>
      </c>
      <c r="H29" s="146">
        <v>5168.1400000000003</v>
      </c>
      <c r="I29" s="146">
        <v>5364.5293200000006</v>
      </c>
      <c r="J29" s="146">
        <v>5436.9504658200012</v>
      </c>
      <c r="K29" s="146">
        <v>5510.3492971085716</v>
      </c>
      <c r="L29" s="146">
        <v>5584.7390126195378</v>
      </c>
      <c r="M29" s="146">
        <v>5780.2048780612213</v>
      </c>
      <c r="O29" s="119"/>
      <c r="P29" s="4">
        <v>27</v>
      </c>
      <c r="Q29" s="5">
        <v>3498</v>
      </c>
      <c r="R29" s="5">
        <v>3672.9</v>
      </c>
      <c r="S29" s="5">
        <v>3856.55</v>
      </c>
      <c r="T29" s="5">
        <v>4049.37</v>
      </c>
      <c r="U29" s="5">
        <v>4251.84</v>
      </c>
      <c r="V29" s="5">
        <v>4464.43</v>
      </c>
      <c r="W29" s="5">
        <v>4687.6499999999996</v>
      </c>
      <c r="X29" s="5">
        <v>4922.04</v>
      </c>
      <c r="Y29" s="5">
        <v>5168.1400000000003</v>
      </c>
      <c r="Z29" s="5">
        <v>5271.5</v>
      </c>
      <c r="AA29" s="5">
        <v>5342.67</v>
      </c>
      <c r="AB29" s="5">
        <v>5414.79</v>
      </c>
      <c r="AC29" s="5">
        <v>5487.89</v>
      </c>
      <c r="AD29" s="5">
        <v>5679.97</v>
      </c>
      <c r="AF29" s="5" t="e">
        <f>#REF!-Q29</f>
        <v>#REF!</v>
      </c>
      <c r="AG29" s="5" t="e">
        <f>#REF!-R29</f>
        <v>#REF!</v>
      </c>
      <c r="AH29" s="5">
        <f t="shared" si="2"/>
        <v>0</v>
      </c>
      <c r="AI29" s="5">
        <f t="shared" si="3"/>
        <v>0</v>
      </c>
      <c r="AJ29" s="5">
        <f t="shared" si="4"/>
        <v>0</v>
      </c>
      <c r="AK29" s="5">
        <f t="shared" si="5"/>
        <v>0</v>
      </c>
      <c r="AL29" s="5">
        <f t="shared" si="6"/>
        <v>0</v>
      </c>
      <c r="AM29" s="5">
        <f t="shared" si="7"/>
        <v>0</v>
      </c>
      <c r="AN29" s="5">
        <f t="shared" si="8"/>
        <v>0</v>
      </c>
      <c r="AO29" s="5">
        <f t="shared" si="9"/>
        <v>93.029320000000553</v>
      </c>
      <c r="AP29" s="5">
        <f t="shared" si="10"/>
        <v>94.280465820001154</v>
      </c>
      <c r="AQ29" s="5">
        <f t="shared" si="11"/>
        <v>95.559297108571627</v>
      </c>
      <c r="AR29" s="5">
        <f t="shared" si="12"/>
        <v>96.849012619537461</v>
      </c>
      <c r="AS29" s="5">
        <f t="shared" si="13"/>
        <v>100.23487806122102</v>
      </c>
      <c r="AT29" s="5"/>
      <c r="AU29" s="119" t="e">
        <f>#REF!/Q29-1</f>
        <v>#REF!</v>
      </c>
      <c r="AV29" s="119" t="e">
        <f>#REF!/R29-1</f>
        <v>#REF!</v>
      </c>
      <c r="AW29" s="119">
        <f t="shared" si="14"/>
        <v>0</v>
      </c>
      <c r="AX29" s="119">
        <f t="shared" si="15"/>
        <v>0</v>
      </c>
      <c r="AY29" s="119">
        <f t="shared" si="16"/>
        <v>0</v>
      </c>
      <c r="AZ29" s="119">
        <f t="shared" si="17"/>
        <v>0</v>
      </c>
      <c r="BA29" s="119">
        <f t="shared" si="18"/>
        <v>0</v>
      </c>
      <c r="BB29" s="119">
        <f t="shared" si="19"/>
        <v>0</v>
      </c>
      <c r="BC29" s="119">
        <f t="shared" si="20"/>
        <v>0</v>
      </c>
      <c r="BD29" s="119">
        <f t="shared" si="21"/>
        <v>1.764759935502247E-2</v>
      </c>
      <c r="BE29" s="119">
        <f t="shared" si="22"/>
        <v>1.7646694596522128E-2</v>
      </c>
      <c r="BF29" s="119">
        <f t="shared" si="23"/>
        <v>1.7647830683843901E-2</v>
      </c>
      <c r="BG29" s="119">
        <f t="shared" si="24"/>
        <v>1.7647768563061161E-2</v>
      </c>
      <c r="BH29" s="119">
        <f t="shared" si="25"/>
        <v>1.764707878056071E-2</v>
      </c>
    </row>
    <row r="30" spans="1:60" ht="15">
      <c r="A30" s="6">
        <v>28</v>
      </c>
      <c r="B30" s="146">
        <v>4003.18</v>
      </c>
      <c r="C30" s="146">
        <v>4203.34</v>
      </c>
      <c r="D30" s="146">
        <v>4413.5</v>
      </c>
      <c r="E30" s="146">
        <v>4634.18</v>
      </c>
      <c r="F30" s="146">
        <v>4865.8900000000003</v>
      </c>
      <c r="G30" s="146">
        <v>5109.18</v>
      </c>
      <c r="H30" s="146">
        <v>5364.64</v>
      </c>
      <c r="I30" s="146">
        <v>5568.4963200000002</v>
      </c>
      <c r="J30" s="146">
        <v>5643.6710203200009</v>
      </c>
      <c r="K30" s="146">
        <v>5719.8605790943211</v>
      </c>
      <c r="L30" s="146">
        <v>5797.0786969120945</v>
      </c>
      <c r="M30" s="146">
        <v>5999.9764513040172</v>
      </c>
      <c r="O30" s="119"/>
      <c r="P30" s="4">
        <v>28</v>
      </c>
      <c r="Q30" s="5">
        <v>3631</v>
      </c>
      <c r="R30" s="5">
        <v>3812.55</v>
      </c>
      <c r="S30" s="5">
        <v>4003.18</v>
      </c>
      <c r="T30" s="5">
        <v>4203.34</v>
      </c>
      <c r="U30" s="5">
        <v>4413.5</v>
      </c>
      <c r="V30" s="5">
        <v>4634.18</v>
      </c>
      <c r="W30" s="5">
        <v>4865.8900000000003</v>
      </c>
      <c r="X30" s="5">
        <v>5109.18</v>
      </c>
      <c r="Y30" s="5">
        <v>5364.64</v>
      </c>
      <c r="Z30" s="5">
        <v>5471.93</v>
      </c>
      <c r="AA30" s="5">
        <v>5545.8</v>
      </c>
      <c r="AB30" s="5">
        <v>5620.67</v>
      </c>
      <c r="AC30" s="5">
        <v>5696.55</v>
      </c>
      <c r="AD30" s="5">
        <v>5895.93</v>
      </c>
      <c r="AF30" s="5" t="e">
        <f>#REF!-Q30</f>
        <v>#REF!</v>
      </c>
      <c r="AG30" s="5" t="e">
        <f>#REF!-R30</f>
        <v>#REF!</v>
      </c>
      <c r="AH30" s="5">
        <f t="shared" si="2"/>
        <v>0</v>
      </c>
      <c r="AI30" s="5">
        <f t="shared" si="3"/>
        <v>0</v>
      </c>
      <c r="AJ30" s="5">
        <f t="shared" si="4"/>
        <v>0</v>
      </c>
      <c r="AK30" s="5">
        <f t="shared" si="5"/>
        <v>0</v>
      </c>
      <c r="AL30" s="5">
        <f t="shared" si="6"/>
        <v>0</v>
      </c>
      <c r="AM30" s="5">
        <f t="shared" si="7"/>
        <v>0</v>
      </c>
      <c r="AN30" s="5">
        <f t="shared" si="8"/>
        <v>0</v>
      </c>
      <c r="AO30" s="5">
        <f t="shared" si="9"/>
        <v>96.566319999999905</v>
      </c>
      <c r="AP30" s="5">
        <f t="shared" si="10"/>
        <v>97.871020320000753</v>
      </c>
      <c r="AQ30" s="5">
        <f t="shared" si="11"/>
        <v>99.190579094321038</v>
      </c>
      <c r="AR30" s="5">
        <f t="shared" si="12"/>
        <v>100.52869691209435</v>
      </c>
      <c r="AS30" s="5">
        <f t="shared" si="13"/>
        <v>104.04645130401695</v>
      </c>
      <c r="AT30" s="5"/>
      <c r="AU30" s="119" t="e">
        <f>#REF!/Q30-1</f>
        <v>#REF!</v>
      </c>
      <c r="AV30" s="119" t="e">
        <f>#REF!/R30-1</f>
        <v>#REF!</v>
      </c>
      <c r="AW30" s="119">
        <f t="shared" si="14"/>
        <v>0</v>
      </c>
      <c r="AX30" s="119">
        <f t="shared" si="15"/>
        <v>0</v>
      </c>
      <c r="AY30" s="119">
        <f t="shared" si="16"/>
        <v>0</v>
      </c>
      <c r="AZ30" s="119">
        <f t="shared" si="17"/>
        <v>0</v>
      </c>
      <c r="BA30" s="119">
        <f t="shared" si="18"/>
        <v>0</v>
      </c>
      <c r="BB30" s="119">
        <f t="shared" si="19"/>
        <v>0</v>
      </c>
      <c r="BC30" s="119">
        <f t="shared" si="20"/>
        <v>0</v>
      </c>
      <c r="BD30" s="119">
        <f t="shared" si="21"/>
        <v>1.7647579556024917E-2</v>
      </c>
      <c r="BE30" s="119">
        <f t="shared" si="22"/>
        <v>1.7647773147246637E-2</v>
      </c>
      <c r="BF30" s="119">
        <f t="shared" si="23"/>
        <v>1.7647465354543312E-2</v>
      </c>
      <c r="BG30" s="119">
        <f t="shared" si="24"/>
        <v>1.7647294750698928E-2</v>
      </c>
      <c r="BH30" s="119">
        <f t="shared" si="25"/>
        <v>1.7647165299455203E-2</v>
      </c>
    </row>
    <row r="31" spans="1:60" ht="15">
      <c r="A31" s="6">
        <v>29</v>
      </c>
      <c r="B31" s="146">
        <v>4152.0200000000004</v>
      </c>
      <c r="C31" s="146">
        <v>4359.62</v>
      </c>
      <c r="D31" s="146">
        <v>4577.6000000000004</v>
      </c>
      <c r="E31" s="146">
        <v>4806.4799999999996</v>
      </c>
      <c r="F31" s="146">
        <v>5046.8</v>
      </c>
      <c r="G31" s="146">
        <v>5299.14</v>
      </c>
      <c r="H31" s="146">
        <v>5564.1</v>
      </c>
      <c r="I31" s="146">
        <v>5775.5358000000006</v>
      </c>
      <c r="J31" s="146">
        <v>5853.5055333000009</v>
      </c>
      <c r="K31" s="146">
        <v>5932.5278579995511</v>
      </c>
      <c r="L31" s="146">
        <v>6012.6169840825451</v>
      </c>
      <c r="M31" s="146">
        <v>6223.0585785254334</v>
      </c>
      <c r="O31" s="119"/>
      <c r="P31" s="4">
        <v>29</v>
      </c>
      <c r="Q31" s="5">
        <v>3766</v>
      </c>
      <c r="R31" s="5">
        <v>3954.3</v>
      </c>
      <c r="S31" s="5">
        <v>4152.0200000000004</v>
      </c>
      <c r="T31" s="5">
        <v>4359.62</v>
      </c>
      <c r="U31" s="5">
        <v>4577.6000000000004</v>
      </c>
      <c r="V31" s="5">
        <v>4806.4799999999996</v>
      </c>
      <c r="W31" s="5">
        <v>5046.8</v>
      </c>
      <c r="X31" s="5">
        <v>5299.14</v>
      </c>
      <c r="Y31" s="5">
        <v>5564.1</v>
      </c>
      <c r="Z31" s="5">
        <v>5675.38</v>
      </c>
      <c r="AA31" s="5">
        <v>5752</v>
      </c>
      <c r="AB31" s="5">
        <v>5829.65</v>
      </c>
      <c r="AC31" s="5">
        <v>5908.35</v>
      </c>
      <c r="AD31" s="5">
        <v>6115.14</v>
      </c>
      <c r="AF31" s="5" t="e">
        <f>#REF!-Q31</f>
        <v>#REF!</v>
      </c>
      <c r="AG31" s="5" t="e">
        <f>#REF!-R31</f>
        <v>#REF!</v>
      </c>
      <c r="AH31" s="5">
        <f t="shared" si="2"/>
        <v>0</v>
      </c>
      <c r="AI31" s="5">
        <f t="shared" si="3"/>
        <v>0</v>
      </c>
      <c r="AJ31" s="5">
        <f t="shared" si="4"/>
        <v>0</v>
      </c>
      <c r="AK31" s="5">
        <f t="shared" si="5"/>
        <v>0</v>
      </c>
      <c r="AL31" s="5">
        <f t="shared" si="6"/>
        <v>0</v>
      </c>
      <c r="AM31" s="5">
        <f t="shared" si="7"/>
        <v>0</v>
      </c>
      <c r="AN31" s="5">
        <f t="shared" si="8"/>
        <v>0</v>
      </c>
      <c r="AO31" s="5">
        <f t="shared" si="9"/>
        <v>100.15580000000045</v>
      </c>
      <c r="AP31" s="5">
        <f t="shared" si="10"/>
        <v>101.50553330000093</v>
      </c>
      <c r="AQ31" s="5">
        <f t="shared" si="11"/>
        <v>102.87785799955145</v>
      </c>
      <c r="AR31" s="5">
        <f t="shared" si="12"/>
        <v>104.2669840825447</v>
      </c>
      <c r="AS31" s="5">
        <f t="shared" si="13"/>
        <v>107.91857852543308</v>
      </c>
      <c r="AT31" s="5"/>
      <c r="AU31" s="119" t="e">
        <f>#REF!/Q31-1</f>
        <v>#REF!</v>
      </c>
      <c r="AV31" s="119" t="e">
        <f>#REF!/R31-1</f>
        <v>#REF!</v>
      </c>
      <c r="AW31" s="119">
        <f t="shared" si="14"/>
        <v>0</v>
      </c>
      <c r="AX31" s="119">
        <f t="shared" si="15"/>
        <v>0</v>
      </c>
      <c r="AY31" s="119">
        <f t="shared" si="16"/>
        <v>0</v>
      </c>
      <c r="AZ31" s="119">
        <f t="shared" si="17"/>
        <v>0</v>
      </c>
      <c r="BA31" s="119">
        <f t="shared" si="18"/>
        <v>0</v>
      </c>
      <c r="BB31" s="119">
        <f t="shared" si="19"/>
        <v>0</v>
      </c>
      <c r="BC31" s="119">
        <f t="shared" si="20"/>
        <v>0</v>
      </c>
      <c r="BD31" s="119">
        <f t="shared" si="21"/>
        <v>1.7647417441651658E-2</v>
      </c>
      <c r="BE31" s="119">
        <f t="shared" si="22"/>
        <v>1.7646998139777548E-2</v>
      </c>
      <c r="BF31" s="119">
        <f t="shared" si="23"/>
        <v>1.7647347267769398E-2</v>
      </c>
      <c r="BG31" s="119">
        <f t="shared" si="24"/>
        <v>1.7647394633450109E-2</v>
      </c>
      <c r="BH31" s="119">
        <f t="shared" si="25"/>
        <v>1.764776906586496E-2</v>
      </c>
    </row>
    <row r="32" spans="1:60" ht="15">
      <c r="A32" s="6">
        <v>30</v>
      </c>
      <c r="B32" s="146">
        <v>4311.88</v>
      </c>
      <c r="C32" s="146">
        <v>4527.47</v>
      </c>
      <c r="D32" s="146">
        <v>4753.84</v>
      </c>
      <c r="E32" s="146">
        <v>4991.54</v>
      </c>
      <c r="F32" s="146">
        <v>5241.1099999999997</v>
      </c>
      <c r="G32" s="146">
        <v>5503.17</v>
      </c>
      <c r="H32" s="146">
        <v>5778.33</v>
      </c>
      <c r="I32" s="146">
        <v>5997.9065399999999</v>
      </c>
      <c r="J32" s="146">
        <v>6078.8782782900007</v>
      </c>
      <c r="K32" s="146">
        <v>6160.9431350469158</v>
      </c>
      <c r="L32" s="146">
        <v>6244.1158673700493</v>
      </c>
      <c r="M32" s="146">
        <v>6462.6599227280003</v>
      </c>
      <c r="O32" s="119"/>
      <c r="P32" s="4">
        <v>30</v>
      </c>
      <c r="Q32" s="5">
        <v>3911</v>
      </c>
      <c r="R32" s="5">
        <v>4106.55</v>
      </c>
      <c r="S32" s="5">
        <v>4311.88</v>
      </c>
      <c r="T32" s="5">
        <v>4527.47</v>
      </c>
      <c r="U32" s="5">
        <v>4753.84</v>
      </c>
      <c r="V32" s="5">
        <v>4991.54</v>
      </c>
      <c r="W32" s="5">
        <v>5241.1099999999997</v>
      </c>
      <c r="X32" s="5">
        <v>5503.17</v>
      </c>
      <c r="Y32" s="5">
        <v>5778.33</v>
      </c>
      <c r="Z32" s="5">
        <v>5893.89</v>
      </c>
      <c r="AA32" s="5">
        <v>5973.46</v>
      </c>
      <c r="AB32" s="5">
        <v>6054.1</v>
      </c>
      <c r="AC32" s="5">
        <v>6135.83</v>
      </c>
      <c r="AD32" s="5">
        <v>6350.59</v>
      </c>
      <c r="AF32" s="5" t="e">
        <f>#REF!-Q32</f>
        <v>#REF!</v>
      </c>
      <c r="AG32" s="5" t="e">
        <f>#REF!-R32</f>
        <v>#REF!</v>
      </c>
      <c r="AH32" s="5">
        <f t="shared" si="2"/>
        <v>0</v>
      </c>
      <c r="AI32" s="5">
        <f t="shared" si="3"/>
        <v>0</v>
      </c>
      <c r="AJ32" s="5">
        <f t="shared" si="4"/>
        <v>0</v>
      </c>
      <c r="AK32" s="5">
        <f t="shared" si="5"/>
        <v>0</v>
      </c>
      <c r="AL32" s="5">
        <f t="shared" si="6"/>
        <v>0</v>
      </c>
      <c r="AM32" s="5">
        <f t="shared" si="7"/>
        <v>0</v>
      </c>
      <c r="AN32" s="5">
        <f t="shared" si="8"/>
        <v>0</v>
      </c>
      <c r="AO32" s="5">
        <f t="shared" si="9"/>
        <v>104.01653999999962</v>
      </c>
      <c r="AP32" s="5">
        <f t="shared" si="10"/>
        <v>105.41827829000067</v>
      </c>
      <c r="AQ32" s="5">
        <f t="shared" si="11"/>
        <v>106.84313504691545</v>
      </c>
      <c r="AR32" s="5">
        <f t="shared" si="12"/>
        <v>108.28586737004935</v>
      </c>
      <c r="AS32" s="5">
        <f t="shared" si="13"/>
        <v>112.06992272800017</v>
      </c>
      <c r="AT32" s="5"/>
      <c r="AU32" s="119" t="e">
        <f>#REF!/Q32-1</f>
        <v>#REF!</v>
      </c>
      <c r="AV32" s="119" t="e">
        <f>#REF!/R32-1</f>
        <v>#REF!</v>
      </c>
      <c r="AW32" s="119">
        <f t="shared" si="14"/>
        <v>0</v>
      </c>
      <c r="AX32" s="119">
        <f t="shared" si="15"/>
        <v>0</v>
      </c>
      <c r="AY32" s="119">
        <f t="shared" si="16"/>
        <v>0</v>
      </c>
      <c r="AZ32" s="119">
        <f t="shared" si="17"/>
        <v>0</v>
      </c>
      <c r="BA32" s="119">
        <f t="shared" si="18"/>
        <v>0</v>
      </c>
      <c r="BB32" s="119">
        <f t="shared" si="19"/>
        <v>0</v>
      </c>
      <c r="BC32" s="119">
        <f t="shared" si="20"/>
        <v>0</v>
      </c>
      <c r="BD32" s="119">
        <f t="shared" si="21"/>
        <v>1.7648198388500624E-2</v>
      </c>
      <c r="BE32" s="119">
        <f t="shared" si="22"/>
        <v>1.764777503992665E-2</v>
      </c>
      <c r="BF32" s="119">
        <f t="shared" si="23"/>
        <v>1.7648062477811033E-2</v>
      </c>
      <c r="BG32" s="119">
        <f t="shared" si="24"/>
        <v>1.7648120526489341E-2</v>
      </c>
      <c r="BH32" s="119">
        <f t="shared" si="25"/>
        <v>1.7647167070776071E-2</v>
      </c>
    </row>
    <row r="33" spans="1:60" ht="15">
      <c r="A33" s="6">
        <v>31</v>
      </c>
      <c r="B33" s="146">
        <v>4480.5600000000004</v>
      </c>
      <c r="C33" s="146">
        <v>4704.59</v>
      </c>
      <c r="D33" s="146">
        <v>4939.82</v>
      </c>
      <c r="E33" s="146">
        <v>5186.8100000000004</v>
      </c>
      <c r="F33" s="146">
        <v>5446.15</v>
      </c>
      <c r="G33" s="146">
        <v>5718.46</v>
      </c>
      <c r="H33" s="146">
        <v>6004.38</v>
      </c>
      <c r="I33" s="146">
        <v>6232.5464400000001</v>
      </c>
      <c r="J33" s="146">
        <v>6316.6858169400002</v>
      </c>
      <c r="K33" s="146">
        <v>6401.961075468691</v>
      </c>
      <c r="L33" s="146">
        <v>6488.3875499875185</v>
      </c>
      <c r="M33" s="146">
        <v>6715.4811142370809</v>
      </c>
      <c r="O33" s="119"/>
      <c r="P33" s="4">
        <v>31</v>
      </c>
      <c r="Q33" s="5">
        <v>4064</v>
      </c>
      <c r="R33" s="5">
        <v>4267.2</v>
      </c>
      <c r="S33" s="5">
        <v>4480.5600000000004</v>
      </c>
      <c r="T33" s="5">
        <v>4704.59</v>
      </c>
      <c r="U33" s="5">
        <v>4939.82</v>
      </c>
      <c r="V33" s="5">
        <v>5186.8100000000004</v>
      </c>
      <c r="W33" s="5">
        <v>5446.15</v>
      </c>
      <c r="X33" s="5">
        <v>5718.46</v>
      </c>
      <c r="Y33" s="5">
        <v>6004.38</v>
      </c>
      <c r="Z33" s="5">
        <v>6124.47</v>
      </c>
      <c r="AA33" s="5">
        <v>6207.15</v>
      </c>
      <c r="AB33" s="5">
        <v>6290.94</v>
      </c>
      <c r="AC33" s="5">
        <v>6375.87</v>
      </c>
      <c r="AD33" s="5">
        <v>6599.03</v>
      </c>
      <c r="AF33" s="5" t="e">
        <f>#REF!-Q33</f>
        <v>#REF!</v>
      </c>
      <c r="AG33" s="5" t="e">
        <f>#REF!-R33</f>
        <v>#REF!</v>
      </c>
      <c r="AH33" s="5">
        <f t="shared" si="2"/>
        <v>0</v>
      </c>
      <c r="AI33" s="5">
        <f t="shared" si="3"/>
        <v>0</v>
      </c>
      <c r="AJ33" s="5">
        <f t="shared" si="4"/>
        <v>0</v>
      </c>
      <c r="AK33" s="5">
        <f t="shared" si="5"/>
        <v>0</v>
      </c>
      <c r="AL33" s="5">
        <f t="shared" si="6"/>
        <v>0</v>
      </c>
      <c r="AM33" s="5">
        <f t="shared" si="7"/>
        <v>0</v>
      </c>
      <c r="AN33" s="5">
        <f t="shared" si="8"/>
        <v>0</v>
      </c>
      <c r="AO33" s="5">
        <f t="shared" si="9"/>
        <v>108.07643999999982</v>
      </c>
      <c r="AP33" s="5">
        <f t="shared" si="10"/>
        <v>109.53581694000059</v>
      </c>
      <c r="AQ33" s="5">
        <f t="shared" si="11"/>
        <v>111.02107546869138</v>
      </c>
      <c r="AR33" s="5">
        <f t="shared" si="12"/>
        <v>112.51754998751858</v>
      </c>
      <c r="AS33" s="5">
        <f t="shared" si="13"/>
        <v>116.45111423708113</v>
      </c>
      <c r="AT33" s="5"/>
      <c r="AU33" s="119" t="e">
        <f>#REF!/Q33-1</f>
        <v>#REF!</v>
      </c>
      <c r="AV33" s="119" t="e">
        <f>#REF!/R33-1</f>
        <v>#REF!</v>
      </c>
      <c r="AW33" s="119">
        <f t="shared" si="14"/>
        <v>0</v>
      </c>
      <c r="AX33" s="119">
        <f t="shared" si="15"/>
        <v>0</v>
      </c>
      <c r="AY33" s="119">
        <f t="shared" si="16"/>
        <v>0</v>
      </c>
      <c r="AZ33" s="119">
        <f t="shared" si="17"/>
        <v>0</v>
      </c>
      <c r="BA33" s="119">
        <f t="shared" si="18"/>
        <v>0</v>
      </c>
      <c r="BB33" s="119">
        <f t="shared" si="19"/>
        <v>0</v>
      </c>
      <c r="BC33" s="119">
        <f t="shared" si="20"/>
        <v>0</v>
      </c>
      <c r="BD33" s="119">
        <f t="shared" si="21"/>
        <v>1.7646660037521578E-2</v>
      </c>
      <c r="BE33" s="119">
        <f t="shared" si="22"/>
        <v>1.7646716599405643E-2</v>
      </c>
      <c r="BF33" s="119">
        <f t="shared" si="23"/>
        <v>1.7647772108570603E-2</v>
      </c>
      <c r="BG33" s="119">
        <f t="shared" si="24"/>
        <v>1.7647403411223728E-2</v>
      </c>
      <c r="BH33" s="119">
        <f t="shared" si="25"/>
        <v>1.7646701748148086E-2</v>
      </c>
    </row>
    <row r="34" spans="1:60" ht="15">
      <c r="A34" s="6">
        <v>32</v>
      </c>
      <c r="B34" s="146">
        <v>4664.68</v>
      </c>
      <c r="C34" s="146">
        <v>4897.91</v>
      </c>
      <c r="D34" s="146">
        <v>5142.8100000000004</v>
      </c>
      <c r="E34" s="146">
        <v>5399.95</v>
      </c>
      <c r="F34" s="146">
        <v>5669.94</v>
      </c>
      <c r="G34" s="146">
        <v>5953.44</v>
      </c>
      <c r="H34" s="146">
        <v>6251.11</v>
      </c>
      <c r="I34" s="146">
        <v>6488.65218</v>
      </c>
      <c r="J34" s="146">
        <v>6576.2489844300007</v>
      </c>
      <c r="K34" s="146">
        <v>6665.0283457198066</v>
      </c>
      <c r="L34" s="146">
        <v>6755.0062283870247</v>
      </c>
      <c r="M34" s="146">
        <v>6991.4314463805704</v>
      </c>
      <c r="O34" s="119"/>
      <c r="P34" s="4">
        <v>32</v>
      </c>
      <c r="Q34" s="5">
        <v>4231</v>
      </c>
      <c r="R34" s="5">
        <v>4442.55</v>
      </c>
      <c r="S34" s="5">
        <v>4664.68</v>
      </c>
      <c r="T34" s="5">
        <v>4897.91</v>
      </c>
      <c r="U34" s="5">
        <v>5142.8100000000004</v>
      </c>
      <c r="V34" s="5">
        <v>5399.95</v>
      </c>
      <c r="W34" s="5">
        <v>5669.94</v>
      </c>
      <c r="X34" s="5">
        <v>5953.44</v>
      </c>
      <c r="Y34" s="5">
        <v>6251.11</v>
      </c>
      <c r="Z34" s="5">
        <v>6376.14</v>
      </c>
      <c r="AA34" s="5">
        <v>6462.21</v>
      </c>
      <c r="AB34" s="5">
        <v>6549.45</v>
      </c>
      <c r="AC34" s="5">
        <v>6637.87</v>
      </c>
      <c r="AD34" s="5">
        <v>6870.2</v>
      </c>
      <c r="AF34" s="5" t="e">
        <f>#REF!-Q34</f>
        <v>#REF!</v>
      </c>
      <c r="AG34" s="5" t="e">
        <f>#REF!-R34</f>
        <v>#REF!</v>
      </c>
      <c r="AH34" s="5">
        <f t="shared" si="2"/>
        <v>0</v>
      </c>
      <c r="AI34" s="5">
        <f t="shared" si="3"/>
        <v>0</v>
      </c>
      <c r="AJ34" s="5">
        <f t="shared" si="4"/>
        <v>0</v>
      </c>
      <c r="AK34" s="5">
        <f t="shared" si="5"/>
        <v>0</v>
      </c>
      <c r="AL34" s="5">
        <f t="shared" si="6"/>
        <v>0</v>
      </c>
      <c r="AM34" s="5">
        <f t="shared" si="7"/>
        <v>0</v>
      </c>
      <c r="AN34" s="5">
        <f t="shared" si="8"/>
        <v>0</v>
      </c>
      <c r="AO34" s="5">
        <f t="shared" si="9"/>
        <v>112.51217999999972</v>
      </c>
      <c r="AP34" s="5">
        <f t="shared" si="10"/>
        <v>114.03898443000071</v>
      </c>
      <c r="AQ34" s="5">
        <f t="shared" si="11"/>
        <v>115.57834571980675</v>
      </c>
      <c r="AR34" s="5">
        <f t="shared" si="12"/>
        <v>117.13622838702486</v>
      </c>
      <c r="AS34" s="5">
        <f t="shared" si="13"/>
        <v>121.23144638057056</v>
      </c>
      <c r="AT34" s="5"/>
      <c r="AU34" s="119" t="e">
        <f>#REF!/Q34-1</f>
        <v>#REF!</v>
      </c>
      <c r="AV34" s="119" t="e">
        <f>#REF!/R34-1</f>
        <v>#REF!</v>
      </c>
      <c r="AW34" s="119">
        <f t="shared" si="14"/>
        <v>0</v>
      </c>
      <c r="AX34" s="119">
        <f t="shared" si="15"/>
        <v>0</v>
      </c>
      <c r="AY34" s="119">
        <f t="shared" si="16"/>
        <v>0</v>
      </c>
      <c r="AZ34" s="119">
        <f t="shared" si="17"/>
        <v>0</v>
      </c>
      <c r="BA34" s="119">
        <f t="shared" si="18"/>
        <v>0</v>
      </c>
      <c r="BB34" s="119">
        <f t="shared" si="19"/>
        <v>0</v>
      </c>
      <c r="BC34" s="119">
        <f t="shared" si="20"/>
        <v>0</v>
      </c>
      <c r="BD34" s="119">
        <f t="shared" si="21"/>
        <v>1.7645813925039278E-2</v>
      </c>
      <c r="BE34" s="119">
        <f t="shared" si="22"/>
        <v>1.7647056414137108E-2</v>
      </c>
      <c r="BF34" s="119">
        <f t="shared" si="23"/>
        <v>1.764703077660057E-2</v>
      </c>
      <c r="BG34" s="119">
        <f t="shared" si="24"/>
        <v>1.7646659001611109E-2</v>
      </c>
      <c r="BH34" s="119">
        <f t="shared" si="25"/>
        <v>1.7645985033997613E-2</v>
      </c>
    </row>
    <row r="35" spans="1:60" ht="15">
      <c r="A35" s="6">
        <v>33</v>
      </c>
      <c r="B35" s="146">
        <v>4857.62</v>
      </c>
      <c r="C35" s="146">
        <v>5100.5</v>
      </c>
      <c r="D35" s="146">
        <v>5355.52</v>
      </c>
      <c r="E35" s="146">
        <v>5623.3</v>
      </c>
      <c r="F35" s="146">
        <v>5904.46</v>
      </c>
      <c r="G35" s="146">
        <v>6199.68</v>
      </c>
      <c r="H35" s="146">
        <v>6509.67</v>
      </c>
      <c r="I35" s="146">
        <v>6757.0374600000005</v>
      </c>
      <c r="J35" s="146">
        <v>6848.2574657100013</v>
      </c>
      <c r="K35" s="146">
        <v>6940.7089414970869</v>
      </c>
      <c r="L35" s="146">
        <v>7034.4085122072984</v>
      </c>
      <c r="M35" s="146">
        <v>7280.612810134553</v>
      </c>
      <c r="O35" s="119"/>
      <c r="P35" s="4">
        <v>33</v>
      </c>
      <c r="Q35" s="5">
        <v>4406</v>
      </c>
      <c r="R35" s="5">
        <v>4626.3</v>
      </c>
      <c r="S35" s="5">
        <v>4857.62</v>
      </c>
      <c r="T35" s="5">
        <v>5100.5</v>
      </c>
      <c r="U35" s="5">
        <v>5355.52</v>
      </c>
      <c r="V35" s="5">
        <v>5623.3</v>
      </c>
      <c r="W35" s="5">
        <v>5904.46</v>
      </c>
      <c r="X35" s="5">
        <v>6199.68</v>
      </c>
      <c r="Y35" s="5">
        <v>6509.67</v>
      </c>
      <c r="Z35" s="5">
        <v>6639.86</v>
      </c>
      <c r="AA35" s="5">
        <v>6729.5</v>
      </c>
      <c r="AB35" s="5">
        <v>6820.35</v>
      </c>
      <c r="AC35" s="5">
        <v>6912.42</v>
      </c>
      <c r="AD35" s="5">
        <v>7154.36</v>
      </c>
      <c r="AF35" s="5" t="e">
        <f>#REF!-Q35</f>
        <v>#REF!</v>
      </c>
      <c r="AG35" s="5" t="e">
        <f>#REF!-R35</f>
        <v>#REF!</v>
      </c>
      <c r="AH35" s="5">
        <f t="shared" si="2"/>
        <v>0</v>
      </c>
      <c r="AI35" s="5">
        <f t="shared" si="3"/>
        <v>0</v>
      </c>
      <c r="AJ35" s="5">
        <f t="shared" si="4"/>
        <v>0</v>
      </c>
      <c r="AK35" s="5">
        <f t="shared" si="5"/>
        <v>0</v>
      </c>
      <c r="AL35" s="5">
        <f t="shared" si="6"/>
        <v>0</v>
      </c>
      <c r="AM35" s="5">
        <f t="shared" si="7"/>
        <v>0</v>
      </c>
      <c r="AN35" s="5">
        <f t="shared" si="8"/>
        <v>0</v>
      </c>
      <c r="AO35" s="5">
        <f t="shared" si="9"/>
        <v>117.17746000000079</v>
      </c>
      <c r="AP35" s="5">
        <f t="shared" si="10"/>
        <v>118.75746571000127</v>
      </c>
      <c r="AQ35" s="5">
        <f t="shared" si="11"/>
        <v>120.35894149708656</v>
      </c>
      <c r="AR35" s="5">
        <f t="shared" si="12"/>
        <v>121.9885122072983</v>
      </c>
      <c r="AS35" s="5">
        <f t="shared" si="13"/>
        <v>126.25281013455333</v>
      </c>
      <c r="AT35" s="5"/>
      <c r="AU35" s="119" t="e">
        <f>#REF!/Q35-1</f>
        <v>#REF!</v>
      </c>
      <c r="AV35" s="119" t="e">
        <f>#REF!/R35-1</f>
        <v>#REF!</v>
      </c>
      <c r="AW35" s="119">
        <f t="shared" si="14"/>
        <v>0</v>
      </c>
      <c r="AX35" s="119">
        <f t="shared" si="15"/>
        <v>0</v>
      </c>
      <c r="AY35" s="119">
        <f t="shared" si="16"/>
        <v>0</v>
      </c>
      <c r="AZ35" s="119">
        <f t="shared" si="17"/>
        <v>0</v>
      </c>
      <c r="BA35" s="119">
        <f t="shared" si="18"/>
        <v>0</v>
      </c>
      <c r="BB35" s="119">
        <f t="shared" si="19"/>
        <v>0</v>
      </c>
      <c r="BC35" s="119">
        <f t="shared" si="20"/>
        <v>0</v>
      </c>
      <c r="BD35" s="119">
        <f t="shared" si="21"/>
        <v>1.7647579918853795E-2</v>
      </c>
      <c r="BE35" s="119">
        <f t="shared" si="22"/>
        <v>1.7647294109518041E-2</v>
      </c>
      <c r="BF35" s="119">
        <f t="shared" si="23"/>
        <v>1.7647032996413126E-2</v>
      </c>
      <c r="BG35" s="119">
        <f t="shared" si="24"/>
        <v>1.7647728611296598E-2</v>
      </c>
      <c r="BH35" s="119">
        <f t="shared" si="25"/>
        <v>1.7646974730731069E-2</v>
      </c>
    </row>
    <row r="36" spans="1:60" ht="15">
      <c r="A36" s="6">
        <v>34</v>
      </c>
      <c r="B36" s="146">
        <v>5065.99</v>
      </c>
      <c r="C36" s="146">
        <v>5319.29</v>
      </c>
      <c r="D36" s="146">
        <v>5585.25</v>
      </c>
      <c r="E36" s="146">
        <v>5864.51</v>
      </c>
      <c r="F36" s="146">
        <v>6157.74</v>
      </c>
      <c r="G36" s="146">
        <v>6465.63</v>
      </c>
      <c r="H36" s="146">
        <v>6788.91</v>
      </c>
      <c r="I36" s="146">
        <v>7046.8885799999998</v>
      </c>
      <c r="J36" s="146">
        <v>7142.0215758300001</v>
      </c>
      <c r="K36" s="146">
        <v>7238.4388671037059</v>
      </c>
      <c r="L36" s="146">
        <v>7336.1577918096064</v>
      </c>
      <c r="M36" s="146">
        <v>7592.9233145229418</v>
      </c>
      <c r="O36" s="119"/>
      <c r="P36" s="4">
        <v>34</v>
      </c>
      <c r="Q36" s="5">
        <v>4595</v>
      </c>
      <c r="R36" s="5">
        <v>4824.75</v>
      </c>
      <c r="S36" s="5">
        <v>5065.99</v>
      </c>
      <c r="T36" s="5">
        <v>5319.29</v>
      </c>
      <c r="U36" s="5">
        <v>5585.25</v>
      </c>
      <c r="V36" s="5">
        <v>5864.51</v>
      </c>
      <c r="W36" s="5">
        <v>6157.74</v>
      </c>
      <c r="X36" s="5">
        <v>6465.63</v>
      </c>
      <c r="Y36" s="5">
        <v>6788.91</v>
      </c>
      <c r="Z36" s="5">
        <v>6924.69</v>
      </c>
      <c r="AA36" s="5">
        <v>7018.17</v>
      </c>
      <c r="AB36" s="5">
        <v>7112.91</v>
      </c>
      <c r="AC36" s="5">
        <v>7208.94</v>
      </c>
      <c r="AD36" s="5">
        <v>7461.25</v>
      </c>
      <c r="AF36" s="5" t="e">
        <f>#REF!-Q36</f>
        <v>#REF!</v>
      </c>
      <c r="AG36" s="5" t="e">
        <f>#REF!-R36</f>
        <v>#REF!</v>
      </c>
      <c r="AH36" s="5">
        <f t="shared" si="2"/>
        <v>0</v>
      </c>
      <c r="AI36" s="5">
        <f t="shared" si="3"/>
        <v>0</v>
      </c>
      <c r="AJ36" s="5">
        <f t="shared" si="4"/>
        <v>0</v>
      </c>
      <c r="AK36" s="5">
        <f t="shared" si="5"/>
        <v>0</v>
      </c>
      <c r="AL36" s="5">
        <f t="shared" si="6"/>
        <v>0</v>
      </c>
      <c r="AM36" s="5">
        <f t="shared" si="7"/>
        <v>0</v>
      </c>
      <c r="AN36" s="5">
        <f t="shared" si="8"/>
        <v>0</v>
      </c>
      <c r="AO36" s="5">
        <f t="shared" si="9"/>
        <v>122.19858000000022</v>
      </c>
      <c r="AP36" s="5">
        <f t="shared" si="10"/>
        <v>123.85157583</v>
      </c>
      <c r="AQ36" s="5">
        <f t="shared" si="11"/>
        <v>125.52886710370603</v>
      </c>
      <c r="AR36" s="5">
        <f t="shared" si="12"/>
        <v>127.21779180960675</v>
      </c>
      <c r="AS36" s="5">
        <f t="shared" si="13"/>
        <v>131.67331452294184</v>
      </c>
      <c r="AT36" s="5"/>
      <c r="AU36" s="119" t="e">
        <f>#REF!/Q36-1</f>
        <v>#REF!</v>
      </c>
      <c r="AV36" s="119" t="e">
        <f>#REF!/R36-1</f>
        <v>#REF!</v>
      </c>
      <c r="AW36" s="119">
        <f t="shared" si="14"/>
        <v>0</v>
      </c>
      <c r="AX36" s="119">
        <f t="shared" si="15"/>
        <v>0</v>
      </c>
      <c r="AY36" s="119">
        <f t="shared" si="16"/>
        <v>0</v>
      </c>
      <c r="AZ36" s="119">
        <f t="shared" si="17"/>
        <v>0</v>
      </c>
      <c r="BA36" s="119">
        <f t="shared" si="18"/>
        <v>0</v>
      </c>
      <c r="BB36" s="119">
        <f t="shared" si="19"/>
        <v>0</v>
      </c>
      <c r="BC36" s="119">
        <f t="shared" si="20"/>
        <v>0</v>
      </c>
      <c r="BD36" s="119">
        <f t="shared" si="21"/>
        <v>1.7646794296928947E-2</v>
      </c>
      <c r="BE36" s="119">
        <f t="shared" si="22"/>
        <v>1.7647274977665051E-2</v>
      </c>
      <c r="BF36" s="119">
        <f t="shared" si="23"/>
        <v>1.764803253572822E-2</v>
      </c>
      <c r="BG36" s="119">
        <f t="shared" si="24"/>
        <v>1.7647225779324982E-2</v>
      </c>
      <c r="BH36" s="119">
        <f t="shared" si="25"/>
        <v>1.7647621313177098E-2</v>
      </c>
    </row>
    <row r="37" spans="1:60" ht="15">
      <c r="A37" s="6">
        <v>35</v>
      </c>
      <c r="B37" s="146">
        <v>5283.2981336745152</v>
      </c>
      <c r="C37" s="146">
        <v>5547.465170885207</v>
      </c>
      <c r="D37" s="146">
        <v>5824.8344815256032</v>
      </c>
      <c r="E37" s="146">
        <v>6116.0666406024939</v>
      </c>
      <c r="F37" s="146">
        <v>6421.8847968484833</v>
      </c>
      <c r="G37" s="146">
        <v>6742.9885569739081</v>
      </c>
      <c r="H37" s="146">
        <v>7080.1283303301088</v>
      </c>
      <c r="I37" s="146">
        <v>7349.1732068826523</v>
      </c>
      <c r="J37" s="146">
        <v>7448.3870451755674</v>
      </c>
      <c r="K37" s="146">
        <v>7548.9402702854386</v>
      </c>
      <c r="L37" s="146">
        <v>7650.8509639342919</v>
      </c>
      <c r="M37" s="146">
        <v>7918.6307476719921</v>
      </c>
      <c r="O37" s="119"/>
      <c r="P37" s="15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</row>
    <row r="38" spans="1:60" ht="16.5" customHeight="1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O38" s="119"/>
      <c r="P38" s="153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</row>
  </sheetData>
  <printOptions horizontalCentered="1"/>
  <pageMargins left="0.1" right="0.1" top="1" bottom="0.25" header="0.3" footer="0.3"/>
  <pageSetup scale="92" orientation="landscape"/>
  <headerFooter>
    <oddHeader>&amp;C&amp;"-,Bold"&amp;16AFT Office Technical Salary Schedule
Effective January 1, 2015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AY41"/>
  <sheetViews>
    <sheetView topLeftCell="AH1" workbookViewId="0">
      <pane ySplit="1" topLeftCell="A16" activePane="bottomLeft" state="frozen"/>
      <selection activeCell="M840" sqref="M840"/>
      <selection pane="bottomLeft" activeCell="M840" sqref="M840"/>
    </sheetView>
  </sheetViews>
  <sheetFormatPr baseColWidth="10" defaultColWidth="8.7109375" defaultRowHeight="14" x14ac:dyDescent="0"/>
  <cols>
    <col min="1" max="1" width="5.7109375" style="1" customWidth="1"/>
    <col min="2" max="9" width="9.5703125" style="8" hidden="1" customWidth="1"/>
    <col min="10" max="11" width="9.5703125" style="8" bestFit="1" customWidth="1"/>
    <col min="12" max="12" width="10.5703125" style="12" customWidth="1"/>
    <col min="13" max="13" width="8.7109375" style="13"/>
    <col min="14" max="16" width="9.85546875" style="13" customWidth="1"/>
    <col min="17" max="17" width="9.85546875" style="25" customWidth="1"/>
    <col min="18" max="18" width="9.85546875" style="13" customWidth="1"/>
    <col min="19" max="19" width="9.5703125" style="8" bestFit="1" customWidth="1"/>
    <col min="20" max="20" width="9.5703125" style="8" customWidth="1"/>
    <col min="21" max="21" width="9.5703125" style="12" customWidth="1"/>
    <col min="22" max="24" width="10.7109375" style="12" customWidth="1"/>
    <col min="25" max="25" width="10.7109375" style="23" customWidth="1"/>
    <col min="26" max="26" width="10.7109375" style="12" customWidth="1"/>
    <col min="27" max="27" width="10.7109375" style="8" customWidth="1"/>
    <col min="28" max="28" width="10.7109375" style="12" customWidth="1"/>
    <col min="29" max="29" width="9.5703125" style="12" customWidth="1"/>
    <col min="30" max="30" width="10.7109375" style="12" customWidth="1"/>
    <col min="31" max="32" width="9.5703125" style="12" customWidth="1"/>
    <col min="33" max="33" width="9.5703125" style="8" customWidth="1"/>
    <col min="34" max="34" width="10.140625" style="12" bestFit="1" customWidth="1"/>
    <col min="35" max="35" width="9.5703125" style="8" bestFit="1" customWidth="1"/>
    <col min="36" max="37" width="9.5703125" style="8" customWidth="1"/>
    <col min="38" max="38" width="10.7109375" style="8" customWidth="1"/>
    <col min="39" max="40" width="9.5703125" style="8" customWidth="1"/>
    <col min="41" max="41" width="9.5703125" style="23" customWidth="1"/>
    <col min="42" max="42" width="10.140625" style="8" bestFit="1" customWidth="1"/>
    <col min="43" max="43" width="9.5703125" style="8" bestFit="1" customWidth="1"/>
    <col min="44" max="45" width="9.5703125" style="8" customWidth="1"/>
    <col min="46" max="46" width="10.7109375" style="8" customWidth="1"/>
    <col min="47" max="47" width="9.5703125" style="8" customWidth="1"/>
    <col min="48" max="48" width="10.5703125" style="1" customWidth="1"/>
    <col min="49" max="49" width="10.5703125" style="23" customWidth="1"/>
    <col min="50" max="50" width="11.140625" style="1" bestFit="1" customWidth="1"/>
    <col min="51" max="51" width="5.7109375" style="1" customWidth="1"/>
    <col min="52" max="54" width="8.28515625" style="1" bestFit="1" customWidth="1"/>
    <col min="55" max="60" width="9.85546875" style="1" bestFit="1" customWidth="1"/>
    <col min="61" max="61" width="10.85546875" style="1" bestFit="1" customWidth="1"/>
    <col min="62" max="16384" width="8.7109375" style="1"/>
  </cols>
  <sheetData>
    <row r="1" spans="1:51" ht="42">
      <c r="A1" s="2"/>
      <c r="B1" s="9" t="s">
        <v>12</v>
      </c>
      <c r="C1" s="9" t="s">
        <v>13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0</v>
      </c>
      <c r="K1" s="9" t="s">
        <v>1</v>
      </c>
      <c r="L1" s="14" t="s">
        <v>1370</v>
      </c>
      <c r="M1" s="14" t="s">
        <v>16</v>
      </c>
      <c r="N1" s="14" t="s">
        <v>17</v>
      </c>
      <c r="O1" s="14" t="s">
        <v>15</v>
      </c>
      <c r="P1" s="14" t="s">
        <v>22</v>
      </c>
      <c r="Q1" s="21" t="s">
        <v>24</v>
      </c>
      <c r="R1" s="14" t="s">
        <v>23</v>
      </c>
      <c r="S1" s="9" t="s">
        <v>2</v>
      </c>
      <c r="T1" s="14" t="s">
        <v>19</v>
      </c>
      <c r="U1" s="14" t="s">
        <v>16</v>
      </c>
      <c r="V1" s="14" t="s">
        <v>17</v>
      </c>
      <c r="W1" s="14" t="s">
        <v>15</v>
      </c>
      <c r="X1" s="14" t="s">
        <v>22</v>
      </c>
      <c r="Y1" s="21" t="s">
        <v>24</v>
      </c>
      <c r="Z1" s="14" t="s">
        <v>23</v>
      </c>
      <c r="AA1" s="9" t="s">
        <v>3</v>
      </c>
      <c r="AB1" s="14" t="s">
        <v>18</v>
      </c>
      <c r="AC1" s="14" t="s">
        <v>16</v>
      </c>
      <c r="AD1" s="14" t="s">
        <v>17</v>
      </c>
      <c r="AE1" s="14" t="s">
        <v>15</v>
      </c>
      <c r="AF1" s="14" t="s">
        <v>22</v>
      </c>
      <c r="AG1" s="15" t="s">
        <v>24</v>
      </c>
      <c r="AH1" s="14" t="s">
        <v>23</v>
      </c>
      <c r="AI1" s="9" t="s">
        <v>4</v>
      </c>
      <c r="AJ1" s="14" t="s">
        <v>20</v>
      </c>
      <c r="AK1" s="14" t="s">
        <v>16</v>
      </c>
      <c r="AL1" s="14" t="s">
        <v>17</v>
      </c>
      <c r="AM1" s="14" t="s">
        <v>15</v>
      </c>
      <c r="AN1" s="14" t="s">
        <v>22</v>
      </c>
      <c r="AO1" s="21" t="s">
        <v>24</v>
      </c>
      <c r="AP1" s="14" t="s">
        <v>23</v>
      </c>
      <c r="AQ1" s="9" t="s">
        <v>5</v>
      </c>
      <c r="AR1" s="14" t="s">
        <v>21</v>
      </c>
      <c r="AS1" s="14" t="s">
        <v>16</v>
      </c>
      <c r="AT1" s="14" t="s">
        <v>17</v>
      </c>
      <c r="AU1" s="14" t="s">
        <v>15</v>
      </c>
      <c r="AV1" s="14" t="s">
        <v>22</v>
      </c>
      <c r="AW1" s="21" t="s">
        <v>24</v>
      </c>
      <c r="AX1" s="14" t="s">
        <v>23</v>
      </c>
      <c r="AY1" s="2"/>
    </row>
    <row r="2" spans="1:51">
      <c r="A2" s="4">
        <v>1</v>
      </c>
      <c r="B2" s="8">
        <v>1996</v>
      </c>
      <c r="C2" s="10">
        <v>2095.8000000000002</v>
      </c>
      <c r="D2" s="8">
        <v>2200.59</v>
      </c>
      <c r="E2" s="8">
        <v>2310.6195000000002</v>
      </c>
      <c r="F2" s="8">
        <v>2426.1504750000004</v>
      </c>
      <c r="G2" s="8">
        <v>2547.4579987500006</v>
      </c>
      <c r="H2" s="8">
        <v>2674.8308986875008</v>
      </c>
      <c r="I2" s="8">
        <v>2808.5724436218761</v>
      </c>
      <c r="J2" s="8">
        <v>2949.0010658029701</v>
      </c>
      <c r="K2" s="8">
        <v>3007.9810871190293</v>
      </c>
      <c r="L2" s="11" t="e">
        <f t="shared" ref="L2:L35" si="0">J2*Key</f>
        <v>#NAME?</v>
      </c>
      <c r="M2" s="11" t="e">
        <f>L2-K2</f>
        <v>#NAME?</v>
      </c>
      <c r="N2" s="11" t="e">
        <f>M2*21.337%</f>
        <v>#NAME?</v>
      </c>
      <c r="O2" s="11" t="e">
        <f>N2+M2</f>
        <v>#NAME?</v>
      </c>
      <c r="P2" s="11" t="e">
        <f>O2*10</f>
        <v>#NAME?</v>
      </c>
      <c r="Q2" s="24"/>
      <c r="R2" s="11"/>
      <c r="S2" s="8">
        <v>3048.5888317951362</v>
      </c>
      <c r="T2" s="11" t="e">
        <f>L2*1.0135</f>
        <v>#NAME?</v>
      </c>
      <c r="U2" s="11" t="e">
        <f>T2-S2</f>
        <v>#NAME?</v>
      </c>
      <c r="V2" s="11" t="e">
        <f>U2*21.337%</f>
        <v>#NAME?</v>
      </c>
      <c r="W2" s="11" t="e">
        <f>V2+U2</f>
        <v>#NAME?</v>
      </c>
      <c r="X2" s="11" t="e">
        <f>W2*10</f>
        <v>#NAME?</v>
      </c>
      <c r="Y2" s="22"/>
      <c r="Z2" s="11"/>
      <c r="AA2" s="8">
        <v>3089.7447810243707</v>
      </c>
      <c r="AB2" s="11" t="e">
        <f>T2*1.0135</f>
        <v>#NAME?</v>
      </c>
      <c r="AC2" s="11" t="e">
        <f>AB2-AA2</f>
        <v>#NAME?</v>
      </c>
      <c r="AD2" s="11" t="e">
        <f>AC2*21.337%</f>
        <v>#NAME?</v>
      </c>
      <c r="AE2" s="11" t="e">
        <f>AD2+AC2</f>
        <v>#NAME?</v>
      </c>
      <c r="AF2" s="11" t="e">
        <f>AE2*10</f>
        <v>#NAME?</v>
      </c>
      <c r="AG2" s="16"/>
      <c r="AH2" s="11" t="e">
        <f t="shared" ref="AH2:AH18" si="1">AG2*AF2</f>
        <v>#NAME?</v>
      </c>
      <c r="AI2" s="8">
        <v>3131.4563355681998</v>
      </c>
      <c r="AJ2" s="11" t="e">
        <f>AB2*1.0135</f>
        <v>#NAME?</v>
      </c>
      <c r="AK2" s="11" t="e">
        <f>AJ2-AI2</f>
        <v>#NAME?</v>
      </c>
      <c r="AL2" s="11" t="e">
        <f>AK2*21.337%</f>
        <v>#NAME?</v>
      </c>
      <c r="AM2" s="11" t="e">
        <f>AL2+AK2</f>
        <v>#NAME?</v>
      </c>
      <c r="AN2" s="11" t="e">
        <f>AM2*10</f>
        <v>#NAME?</v>
      </c>
      <c r="AO2" s="22"/>
      <c r="AP2" s="11" t="e">
        <f t="shared" ref="AP2:AP23" si="2">AO2*AN2</f>
        <v>#NAME?</v>
      </c>
      <c r="AQ2" s="8">
        <v>3241.0573073130868</v>
      </c>
      <c r="AR2" s="11" t="e">
        <f>AJ2*1.035</f>
        <v>#NAME?</v>
      </c>
      <c r="AS2" s="11" t="e">
        <f>AR2-AQ2</f>
        <v>#NAME?</v>
      </c>
      <c r="AT2" s="11" t="e">
        <f>AS2*21.337%</f>
        <v>#NAME?</v>
      </c>
      <c r="AU2" s="11" t="e">
        <f>AT2+AS2</f>
        <v>#NAME?</v>
      </c>
      <c r="AV2" s="11" t="e">
        <f>AU2*10</f>
        <v>#NAME?</v>
      </c>
      <c r="AW2" s="22"/>
      <c r="AX2" s="11" t="e">
        <f t="shared" ref="AX2:AX18" si="3">AW2*AV2</f>
        <v>#NAME?</v>
      </c>
      <c r="AY2" s="4">
        <v>1</v>
      </c>
    </row>
    <row r="3" spans="1:51">
      <c r="A3" s="4">
        <v>2</v>
      </c>
      <c r="B3" s="8">
        <v>2018</v>
      </c>
      <c r="C3" s="10">
        <v>2118.9</v>
      </c>
      <c r="D3" s="8">
        <v>2224.8450000000003</v>
      </c>
      <c r="E3" s="8">
        <v>2336.0872500000005</v>
      </c>
      <c r="F3" s="8">
        <v>2452.8916125000005</v>
      </c>
      <c r="G3" s="8">
        <v>2575.5361931250009</v>
      </c>
      <c r="H3" s="8">
        <v>2704.3130027812508</v>
      </c>
      <c r="I3" s="8">
        <v>2839.5286529203136</v>
      </c>
      <c r="J3" s="8">
        <v>2981.5050855663294</v>
      </c>
      <c r="K3" s="8">
        <v>3041.13518727766</v>
      </c>
      <c r="L3" s="11" t="e">
        <f t="shared" si="0"/>
        <v>#NAME?</v>
      </c>
      <c r="M3" s="11" t="e">
        <f t="shared" ref="M3:M35" si="4">L3-K3</f>
        <v>#NAME?</v>
      </c>
      <c r="N3" s="11" t="e">
        <f t="shared" ref="N3:N35" si="5">M3*21.337%</f>
        <v>#NAME?</v>
      </c>
      <c r="O3" s="11" t="e">
        <f t="shared" ref="O3:O35" si="6">N3+M3</f>
        <v>#NAME?</v>
      </c>
      <c r="P3" s="11" t="e">
        <f t="shared" ref="P3:P35" si="7">O3*10</f>
        <v>#NAME?</v>
      </c>
      <c r="Q3" s="22"/>
      <c r="R3" s="11"/>
      <c r="S3" s="8">
        <v>3082.1905123059046</v>
      </c>
      <c r="T3" s="11" t="e">
        <f t="shared" ref="T3:T35" si="8">L3*1.0135</f>
        <v>#NAME?</v>
      </c>
      <c r="U3" s="11" t="e">
        <f t="shared" ref="U3:U35" si="9">T3-S3</f>
        <v>#NAME?</v>
      </c>
      <c r="V3" s="11" t="e">
        <f t="shared" ref="V3:V35" si="10">U3*21.337%</f>
        <v>#NAME?</v>
      </c>
      <c r="W3" s="11" t="e">
        <f t="shared" ref="W3:W35" si="11">V3+U3</f>
        <v>#NAME?</v>
      </c>
      <c r="X3" s="11" t="e">
        <f t="shared" ref="X3:X35" si="12">W3*10</f>
        <v>#NAME?</v>
      </c>
      <c r="Y3" s="22"/>
      <c r="Z3" s="11"/>
      <c r="AA3" s="8">
        <v>3123.8000842220345</v>
      </c>
      <c r="AB3" s="11" t="e">
        <f t="shared" ref="AB3:AB35" si="13">T3*1.0135</f>
        <v>#NAME?</v>
      </c>
      <c r="AC3" s="11" t="e">
        <f t="shared" ref="AC3:AC35" si="14">AB3-AA3</f>
        <v>#NAME?</v>
      </c>
      <c r="AD3" s="11" t="e">
        <f t="shared" ref="AD3:AD35" si="15">AC3*21.337%</f>
        <v>#NAME?</v>
      </c>
      <c r="AE3" s="11" t="e">
        <f t="shared" ref="AE3:AE35" si="16">AD3+AC3</f>
        <v>#NAME?</v>
      </c>
      <c r="AF3" s="11" t="e">
        <f t="shared" ref="AF3:AF35" si="17">AE3*10</f>
        <v>#NAME?</v>
      </c>
      <c r="AG3" s="16"/>
      <c r="AH3" s="11" t="e">
        <f t="shared" si="1"/>
        <v>#NAME?</v>
      </c>
      <c r="AI3" s="8">
        <v>3165.971385359032</v>
      </c>
      <c r="AJ3" s="11" t="e">
        <f t="shared" ref="AJ3:AJ35" si="18">AB3*1.0135</f>
        <v>#NAME?</v>
      </c>
      <c r="AK3" s="11" t="e">
        <f t="shared" ref="AK3:AK35" si="19">AJ3-AI3</f>
        <v>#NAME?</v>
      </c>
      <c r="AL3" s="11" t="e">
        <f t="shared" ref="AL3:AL35" si="20">AK3*21.337%</f>
        <v>#NAME?</v>
      </c>
      <c r="AM3" s="11" t="e">
        <f t="shared" ref="AM3:AM35" si="21">AL3+AK3</f>
        <v>#NAME?</v>
      </c>
      <c r="AN3" s="11" t="e">
        <f t="shared" ref="AN3:AN35" si="22">AM3*10</f>
        <v>#NAME?</v>
      </c>
      <c r="AO3" s="22"/>
      <c r="AP3" s="11" t="e">
        <f t="shared" si="2"/>
        <v>#NAME?</v>
      </c>
      <c r="AQ3" s="8">
        <v>3276.7803838465979</v>
      </c>
      <c r="AR3" s="11" t="e">
        <f t="shared" ref="AR3:AR35" si="23">AJ3*1.035</f>
        <v>#NAME?</v>
      </c>
      <c r="AS3" s="11" t="e">
        <f t="shared" ref="AS3:AS35" si="24">AR3-AQ3</f>
        <v>#NAME?</v>
      </c>
      <c r="AT3" s="11" t="e">
        <f t="shared" ref="AT3:AT35" si="25">AS3*21.337%</f>
        <v>#NAME?</v>
      </c>
      <c r="AU3" s="11" t="e">
        <f t="shared" ref="AU3:AU35" si="26">AT3+AS3</f>
        <v>#NAME?</v>
      </c>
      <c r="AV3" s="11" t="e">
        <f t="shared" ref="AV3:AV35" si="27">AU3*10</f>
        <v>#NAME?</v>
      </c>
      <c r="AW3" s="22"/>
      <c r="AX3" s="11" t="e">
        <f t="shared" si="3"/>
        <v>#NAME?</v>
      </c>
      <c r="AY3" s="4">
        <v>2</v>
      </c>
    </row>
    <row r="4" spans="1:51">
      <c r="A4" s="4">
        <v>3</v>
      </c>
      <c r="B4" s="8">
        <v>2043</v>
      </c>
      <c r="C4" s="10">
        <v>2145.15</v>
      </c>
      <c r="D4" s="8">
        <v>2252.4075000000003</v>
      </c>
      <c r="E4" s="8">
        <v>2365.0278750000002</v>
      </c>
      <c r="F4" s="8">
        <v>2483.2792687500005</v>
      </c>
      <c r="G4" s="8">
        <v>2607.4432321875006</v>
      </c>
      <c r="H4" s="8">
        <v>2737.8153937968759</v>
      </c>
      <c r="I4" s="8">
        <v>2874.70616348672</v>
      </c>
      <c r="J4" s="8">
        <v>3018.4414716610563</v>
      </c>
      <c r="K4" s="8">
        <v>3078.8103010942773</v>
      </c>
      <c r="L4" s="11" t="e">
        <f t="shared" si="0"/>
        <v>#NAME?</v>
      </c>
      <c r="M4" s="11" t="e">
        <f t="shared" si="4"/>
        <v>#NAME?</v>
      </c>
      <c r="N4" s="11" t="e">
        <f t="shared" si="5"/>
        <v>#NAME?</v>
      </c>
      <c r="O4" s="11" t="e">
        <f t="shared" si="6"/>
        <v>#NAME?</v>
      </c>
      <c r="P4" s="11" t="e">
        <f t="shared" si="7"/>
        <v>#NAME?</v>
      </c>
      <c r="Q4" s="22"/>
      <c r="R4" s="11"/>
      <c r="S4" s="8">
        <v>3120.3742401590503</v>
      </c>
      <c r="T4" s="11" t="e">
        <f t="shared" si="8"/>
        <v>#NAME?</v>
      </c>
      <c r="U4" s="11" t="e">
        <f t="shared" si="9"/>
        <v>#NAME?</v>
      </c>
      <c r="V4" s="11" t="e">
        <f t="shared" si="10"/>
        <v>#NAME?</v>
      </c>
      <c r="W4" s="11" t="e">
        <f t="shared" si="11"/>
        <v>#NAME?</v>
      </c>
      <c r="X4" s="11" t="e">
        <f t="shared" si="12"/>
        <v>#NAME?</v>
      </c>
      <c r="Y4" s="22"/>
      <c r="Z4" s="11"/>
      <c r="AA4" s="8">
        <v>3162.4992924011976</v>
      </c>
      <c r="AB4" s="11" t="e">
        <f t="shared" si="13"/>
        <v>#NAME?</v>
      </c>
      <c r="AC4" s="11" t="e">
        <f t="shared" si="14"/>
        <v>#NAME?</v>
      </c>
      <c r="AD4" s="11" t="e">
        <f t="shared" si="15"/>
        <v>#NAME?</v>
      </c>
      <c r="AE4" s="11" t="e">
        <f t="shared" si="16"/>
        <v>#NAME?</v>
      </c>
      <c r="AF4" s="11" t="e">
        <f t="shared" si="17"/>
        <v>#NAME?</v>
      </c>
      <c r="AG4" s="16"/>
      <c r="AH4" s="11" t="e">
        <f t="shared" si="1"/>
        <v>#NAME?</v>
      </c>
      <c r="AI4" s="8">
        <v>3205.1930328486142</v>
      </c>
      <c r="AJ4" s="11" t="e">
        <f t="shared" si="18"/>
        <v>#NAME?</v>
      </c>
      <c r="AK4" s="11" t="e">
        <f t="shared" si="19"/>
        <v>#NAME?</v>
      </c>
      <c r="AL4" s="11" t="e">
        <f t="shared" si="20"/>
        <v>#NAME?</v>
      </c>
      <c r="AM4" s="11" t="e">
        <f t="shared" si="21"/>
        <v>#NAME?</v>
      </c>
      <c r="AN4" s="11" t="e">
        <f t="shared" si="22"/>
        <v>#NAME?</v>
      </c>
      <c r="AO4" s="22"/>
      <c r="AP4" s="11" t="e">
        <f t="shared" si="2"/>
        <v>#NAME?</v>
      </c>
      <c r="AQ4" s="8">
        <v>3317.3747889983156</v>
      </c>
      <c r="AR4" s="11" t="e">
        <f t="shared" si="23"/>
        <v>#NAME?</v>
      </c>
      <c r="AS4" s="11" t="e">
        <f t="shared" si="24"/>
        <v>#NAME?</v>
      </c>
      <c r="AT4" s="11" t="e">
        <f t="shared" si="25"/>
        <v>#NAME?</v>
      </c>
      <c r="AU4" s="11" t="e">
        <f t="shared" si="26"/>
        <v>#NAME?</v>
      </c>
      <c r="AV4" s="11" t="e">
        <f t="shared" si="27"/>
        <v>#NAME?</v>
      </c>
      <c r="AW4" s="22"/>
      <c r="AX4" s="11" t="e">
        <f t="shared" si="3"/>
        <v>#NAME?</v>
      </c>
      <c r="AY4" s="4">
        <v>3</v>
      </c>
    </row>
    <row r="5" spans="1:51">
      <c r="A5" s="4">
        <v>4</v>
      </c>
      <c r="B5" s="8">
        <v>2067</v>
      </c>
      <c r="C5" s="10">
        <v>2170.35</v>
      </c>
      <c r="D5" s="8">
        <v>2278.8674999999998</v>
      </c>
      <c r="E5" s="8">
        <v>2392.8108750000001</v>
      </c>
      <c r="F5" s="8">
        <v>2512.4514187500004</v>
      </c>
      <c r="G5" s="8">
        <v>2638.0739896875007</v>
      </c>
      <c r="H5" s="8">
        <v>2769.9776891718757</v>
      </c>
      <c r="I5" s="8">
        <v>2908.4765736304694</v>
      </c>
      <c r="J5" s="8">
        <v>3053.9004023119928</v>
      </c>
      <c r="K5" s="8">
        <v>3114.9784103582328</v>
      </c>
      <c r="L5" s="11" t="e">
        <f t="shared" si="0"/>
        <v>#NAME?</v>
      </c>
      <c r="M5" s="11" t="e">
        <f t="shared" si="4"/>
        <v>#NAME?</v>
      </c>
      <c r="N5" s="11" t="e">
        <f t="shared" si="5"/>
        <v>#NAME?</v>
      </c>
      <c r="O5" s="11" t="e">
        <f t="shared" si="6"/>
        <v>#NAME?</v>
      </c>
      <c r="P5" s="11" t="e">
        <f t="shared" si="7"/>
        <v>#NAME?</v>
      </c>
      <c r="Q5" s="22"/>
      <c r="R5" s="11"/>
      <c r="S5" s="8">
        <v>3157.0306188980694</v>
      </c>
      <c r="T5" s="11" t="e">
        <f t="shared" si="8"/>
        <v>#NAME?</v>
      </c>
      <c r="U5" s="11" t="e">
        <f t="shared" si="9"/>
        <v>#NAME?</v>
      </c>
      <c r="V5" s="11" t="e">
        <f t="shared" si="10"/>
        <v>#NAME?</v>
      </c>
      <c r="W5" s="11" t="e">
        <f t="shared" si="11"/>
        <v>#NAME?</v>
      </c>
      <c r="X5" s="11" t="e">
        <f t="shared" si="12"/>
        <v>#NAME?</v>
      </c>
      <c r="Y5" s="22"/>
      <c r="Z5" s="11"/>
      <c r="AA5" s="8">
        <v>3199.6505322531934</v>
      </c>
      <c r="AB5" s="11" t="e">
        <f t="shared" si="13"/>
        <v>#NAME?</v>
      </c>
      <c r="AC5" s="11" t="e">
        <f t="shared" si="14"/>
        <v>#NAME?</v>
      </c>
      <c r="AD5" s="11" t="e">
        <f t="shared" si="15"/>
        <v>#NAME?</v>
      </c>
      <c r="AE5" s="11" t="e">
        <f t="shared" si="16"/>
        <v>#NAME?</v>
      </c>
      <c r="AF5" s="11" t="e">
        <f t="shared" si="17"/>
        <v>#NAME?</v>
      </c>
      <c r="AG5" s="16"/>
      <c r="AH5" s="11" t="e">
        <f t="shared" si="1"/>
        <v>#NAME?</v>
      </c>
      <c r="AI5" s="8">
        <v>3242.8458144386118</v>
      </c>
      <c r="AJ5" s="11" t="e">
        <f t="shared" si="18"/>
        <v>#NAME?</v>
      </c>
      <c r="AK5" s="11" t="e">
        <f t="shared" si="19"/>
        <v>#NAME?</v>
      </c>
      <c r="AL5" s="11" t="e">
        <f t="shared" si="20"/>
        <v>#NAME?</v>
      </c>
      <c r="AM5" s="11" t="e">
        <f t="shared" si="21"/>
        <v>#NAME?</v>
      </c>
      <c r="AN5" s="11" t="e">
        <f t="shared" si="22"/>
        <v>#NAME?</v>
      </c>
      <c r="AO5" s="22"/>
      <c r="AP5" s="11" t="e">
        <f t="shared" si="2"/>
        <v>#NAME?</v>
      </c>
      <c r="AQ5" s="8">
        <v>3356.3454179439627</v>
      </c>
      <c r="AR5" s="11" t="e">
        <f t="shared" si="23"/>
        <v>#NAME?</v>
      </c>
      <c r="AS5" s="11" t="e">
        <f t="shared" si="24"/>
        <v>#NAME?</v>
      </c>
      <c r="AT5" s="11" t="e">
        <f t="shared" si="25"/>
        <v>#NAME?</v>
      </c>
      <c r="AU5" s="11" t="e">
        <f t="shared" si="26"/>
        <v>#NAME?</v>
      </c>
      <c r="AV5" s="11" t="e">
        <f t="shared" si="27"/>
        <v>#NAME?</v>
      </c>
      <c r="AW5" s="22"/>
      <c r="AX5" s="11" t="e">
        <f t="shared" si="3"/>
        <v>#NAME?</v>
      </c>
      <c r="AY5" s="4">
        <v>4</v>
      </c>
    </row>
    <row r="6" spans="1:51">
      <c r="A6" s="4">
        <v>5</v>
      </c>
      <c r="B6" s="8">
        <v>2089</v>
      </c>
      <c r="C6" s="10">
        <v>2193.4500000000003</v>
      </c>
      <c r="D6" s="8">
        <v>2303.1225000000004</v>
      </c>
      <c r="E6" s="8">
        <v>2418.2786250000004</v>
      </c>
      <c r="F6" s="8">
        <v>2539.1925562500005</v>
      </c>
      <c r="G6" s="8">
        <v>2666.1521840625005</v>
      </c>
      <c r="H6" s="8">
        <v>2799.4597932656256</v>
      </c>
      <c r="I6" s="8">
        <v>2939.4327829289073</v>
      </c>
      <c r="J6" s="8">
        <v>3086.4044220753526</v>
      </c>
      <c r="K6" s="8">
        <v>3148.1325105168598</v>
      </c>
      <c r="L6" s="11" t="e">
        <f t="shared" si="0"/>
        <v>#NAME?</v>
      </c>
      <c r="M6" s="11" t="e">
        <f t="shared" si="4"/>
        <v>#NAME?</v>
      </c>
      <c r="N6" s="11" t="e">
        <f t="shared" si="5"/>
        <v>#NAME?</v>
      </c>
      <c r="O6" s="11" t="e">
        <f t="shared" si="6"/>
        <v>#NAME?</v>
      </c>
      <c r="P6" s="11" t="e">
        <f t="shared" si="7"/>
        <v>#NAME?</v>
      </c>
      <c r="Q6" s="22"/>
      <c r="R6" s="11"/>
      <c r="S6" s="8">
        <v>3190.6322994088378</v>
      </c>
      <c r="T6" s="11" t="e">
        <f t="shared" si="8"/>
        <v>#NAME?</v>
      </c>
      <c r="U6" s="11" t="e">
        <f t="shared" si="9"/>
        <v>#NAME?</v>
      </c>
      <c r="V6" s="11" t="e">
        <f t="shared" si="10"/>
        <v>#NAME?</v>
      </c>
      <c r="W6" s="11" t="e">
        <f t="shared" si="11"/>
        <v>#NAME?</v>
      </c>
      <c r="X6" s="11" t="e">
        <f t="shared" si="12"/>
        <v>#NAME?</v>
      </c>
      <c r="Y6" s="22"/>
      <c r="Z6" s="11"/>
      <c r="AA6" s="8">
        <v>3233.7058354508572</v>
      </c>
      <c r="AB6" s="11" t="e">
        <f t="shared" si="13"/>
        <v>#NAME?</v>
      </c>
      <c r="AC6" s="11" t="e">
        <f t="shared" si="14"/>
        <v>#NAME?</v>
      </c>
      <c r="AD6" s="11" t="e">
        <f t="shared" si="15"/>
        <v>#NAME?</v>
      </c>
      <c r="AE6" s="11" t="e">
        <f t="shared" si="16"/>
        <v>#NAME?</v>
      </c>
      <c r="AF6" s="11" t="e">
        <f t="shared" si="17"/>
        <v>#NAME?</v>
      </c>
      <c r="AG6" s="16"/>
      <c r="AH6" s="11" t="e">
        <f t="shared" si="1"/>
        <v>#NAME?</v>
      </c>
      <c r="AI6" s="8">
        <v>3277.3608642294439</v>
      </c>
      <c r="AJ6" s="11" t="e">
        <f t="shared" si="18"/>
        <v>#NAME?</v>
      </c>
      <c r="AK6" s="11" t="e">
        <f t="shared" si="19"/>
        <v>#NAME?</v>
      </c>
      <c r="AL6" s="11" t="e">
        <f t="shared" si="20"/>
        <v>#NAME?</v>
      </c>
      <c r="AM6" s="11" t="e">
        <f t="shared" si="21"/>
        <v>#NAME?</v>
      </c>
      <c r="AN6" s="11" t="e">
        <f t="shared" si="22"/>
        <v>#NAME?</v>
      </c>
      <c r="AO6" s="22"/>
      <c r="AP6" s="11" t="e">
        <f t="shared" si="2"/>
        <v>#NAME?</v>
      </c>
      <c r="AQ6" s="8">
        <v>3392.0684944774744</v>
      </c>
      <c r="AR6" s="11" t="e">
        <f t="shared" si="23"/>
        <v>#NAME?</v>
      </c>
      <c r="AS6" s="11" t="e">
        <f t="shared" si="24"/>
        <v>#NAME?</v>
      </c>
      <c r="AT6" s="11" t="e">
        <f t="shared" si="25"/>
        <v>#NAME?</v>
      </c>
      <c r="AU6" s="11" t="e">
        <f t="shared" si="26"/>
        <v>#NAME?</v>
      </c>
      <c r="AV6" s="11" t="e">
        <f t="shared" si="27"/>
        <v>#NAME?</v>
      </c>
      <c r="AW6" s="22"/>
      <c r="AX6" s="11" t="e">
        <f t="shared" si="3"/>
        <v>#NAME?</v>
      </c>
      <c r="AY6" s="4">
        <v>5</v>
      </c>
    </row>
    <row r="7" spans="1:51">
      <c r="A7" s="4">
        <v>6</v>
      </c>
      <c r="B7" s="8">
        <v>2120</v>
      </c>
      <c r="C7" s="10">
        <v>2226</v>
      </c>
      <c r="D7" s="8">
        <v>2337.3000000000002</v>
      </c>
      <c r="E7" s="8">
        <v>2454.1650000000004</v>
      </c>
      <c r="F7" s="8">
        <v>2576.8732500000006</v>
      </c>
      <c r="G7" s="8">
        <v>2705.7169125000005</v>
      </c>
      <c r="H7" s="8">
        <v>2841.0027581250006</v>
      </c>
      <c r="I7" s="8">
        <v>2983.0528960312508</v>
      </c>
      <c r="J7" s="8">
        <v>3132.2055408328133</v>
      </c>
      <c r="K7" s="8">
        <v>3194.8496516494697</v>
      </c>
      <c r="L7" s="11" t="e">
        <f t="shared" si="0"/>
        <v>#NAME?</v>
      </c>
      <c r="M7" s="11" t="e">
        <f t="shared" si="4"/>
        <v>#NAME?</v>
      </c>
      <c r="N7" s="11" t="e">
        <f t="shared" si="5"/>
        <v>#NAME?</v>
      </c>
      <c r="O7" s="11" t="e">
        <f t="shared" si="6"/>
        <v>#NAME?</v>
      </c>
      <c r="P7" s="11" t="e">
        <f t="shared" si="7"/>
        <v>#NAME?</v>
      </c>
      <c r="Q7" s="22"/>
      <c r="R7" s="11"/>
      <c r="S7" s="8">
        <v>3237.9801219467377</v>
      </c>
      <c r="T7" s="11" t="e">
        <f t="shared" si="8"/>
        <v>#NAME?</v>
      </c>
      <c r="U7" s="11" t="e">
        <f t="shared" si="9"/>
        <v>#NAME?</v>
      </c>
      <c r="V7" s="11" t="e">
        <f t="shared" si="10"/>
        <v>#NAME?</v>
      </c>
      <c r="W7" s="11" t="e">
        <f t="shared" si="11"/>
        <v>#NAME?</v>
      </c>
      <c r="X7" s="11" t="e">
        <f t="shared" si="12"/>
        <v>#NAME?</v>
      </c>
      <c r="Y7" s="22"/>
      <c r="Z7" s="11"/>
      <c r="AA7" s="8">
        <v>3281.6928535930188</v>
      </c>
      <c r="AB7" s="11" t="e">
        <f t="shared" si="13"/>
        <v>#NAME?</v>
      </c>
      <c r="AC7" s="11" t="e">
        <f t="shared" si="14"/>
        <v>#NAME?</v>
      </c>
      <c r="AD7" s="11" t="e">
        <f t="shared" si="15"/>
        <v>#NAME?</v>
      </c>
      <c r="AE7" s="11" t="e">
        <f t="shared" si="16"/>
        <v>#NAME?</v>
      </c>
      <c r="AF7" s="11" t="e">
        <f t="shared" si="17"/>
        <v>#NAME?</v>
      </c>
      <c r="AG7" s="16"/>
      <c r="AH7" s="11" t="e">
        <f t="shared" si="1"/>
        <v>#NAME?</v>
      </c>
      <c r="AI7" s="8">
        <v>3325.995707116525</v>
      </c>
      <c r="AJ7" s="11" t="e">
        <f t="shared" si="18"/>
        <v>#NAME?</v>
      </c>
      <c r="AK7" s="11" t="e">
        <f t="shared" si="19"/>
        <v>#NAME?</v>
      </c>
      <c r="AL7" s="11" t="e">
        <f t="shared" si="20"/>
        <v>#NAME?</v>
      </c>
      <c r="AM7" s="11" t="e">
        <f t="shared" si="21"/>
        <v>#NAME?</v>
      </c>
      <c r="AN7" s="11" t="e">
        <f t="shared" si="22"/>
        <v>#NAME?</v>
      </c>
      <c r="AO7" s="22"/>
      <c r="AP7" s="11" t="e">
        <f t="shared" si="2"/>
        <v>#NAME?</v>
      </c>
      <c r="AQ7" s="8">
        <v>3442.4055568656031</v>
      </c>
      <c r="AR7" s="11" t="e">
        <f t="shared" si="23"/>
        <v>#NAME?</v>
      </c>
      <c r="AS7" s="11" t="e">
        <f t="shared" si="24"/>
        <v>#NAME?</v>
      </c>
      <c r="AT7" s="11" t="e">
        <f t="shared" si="25"/>
        <v>#NAME?</v>
      </c>
      <c r="AU7" s="11" t="e">
        <f t="shared" si="26"/>
        <v>#NAME?</v>
      </c>
      <c r="AV7" s="11" t="e">
        <f t="shared" si="27"/>
        <v>#NAME?</v>
      </c>
      <c r="AW7" s="22"/>
      <c r="AX7" s="11" t="e">
        <f t="shared" si="3"/>
        <v>#NAME?</v>
      </c>
      <c r="AY7" s="4">
        <v>6</v>
      </c>
    </row>
    <row r="8" spans="1:51">
      <c r="A8" s="4">
        <v>7</v>
      </c>
      <c r="B8" s="8">
        <v>2151</v>
      </c>
      <c r="C8" s="10">
        <v>2258.5500000000002</v>
      </c>
      <c r="D8" s="8">
        <v>2371.4775000000004</v>
      </c>
      <c r="E8" s="8">
        <v>2490.0513750000005</v>
      </c>
      <c r="F8" s="8">
        <v>2614.5539437500006</v>
      </c>
      <c r="G8" s="8">
        <v>2745.2816409375009</v>
      </c>
      <c r="H8" s="8">
        <v>2882.545722984376</v>
      </c>
      <c r="I8" s="8">
        <v>3026.6730091335949</v>
      </c>
      <c r="J8" s="8">
        <v>3178.0066595902749</v>
      </c>
      <c r="K8" s="8">
        <v>3241.5667927820805</v>
      </c>
      <c r="L8" s="11" t="e">
        <f t="shared" si="0"/>
        <v>#NAME?</v>
      </c>
      <c r="M8" s="11" t="e">
        <f t="shared" si="4"/>
        <v>#NAME?</v>
      </c>
      <c r="N8" s="11" t="e">
        <f t="shared" si="5"/>
        <v>#NAME?</v>
      </c>
      <c r="O8" s="11" t="e">
        <f t="shared" si="6"/>
        <v>#NAME?</v>
      </c>
      <c r="P8" s="11" t="e">
        <f t="shared" si="7"/>
        <v>#NAME?</v>
      </c>
      <c r="Q8" s="22"/>
      <c r="R8" s="11"/>
      <c r="S8" s="8">
        <v>3285.3279444846389</v>
      </c>
      <c r="T8" s="11" t="e">
        <f t="shared" si="8"/>
        <v>#NAME?</v>
      </c>
      <c r="U8" s="11" t="e">
        <f t="shared" si="9"/>
        <v>#NAME?</v>
      </c>
      <c r="V8" s="11" t="e">
        <f t="shared" si="10"/>
        <v>#NAME?</v>
      </c>
      <c r="W8" s="11" t="e">
        <f t="shared" si="11"/>
        <v>#NAME?</v>
      </c>
      <c r="X8" s="11" t="e">
        <f t="shared" si="12"/>
        <v>#NAME?</v>
      </c>
      <c r="Y8" s="22"/>
      <c r="Z8" s="11"/>
      <c r="AA8" s="8">
        <v>3329.6798717351817</v>
      </c>
      <c r="AB8" s="11" t="e">
        <f t="shared" si="13"/>
        <v>#NAME?</v>
      </c>
      <c r="AC8" s="11" t="e">
        <f t="shared" si="14"/>
        <v>#NAME?</v>
      </c>
      <c r="AD8" s="11" t="e">
        <f t="shared" si="15"/>
        <v>#NAME?</v>
      </c>
      <c r="AE8" s="11" t="e">
        <f t="shared" si="16"/>
        <v>#NAME?</v>
      </c>
      <c r="AF8" s="11" t="e">
        <f t="shared" si="17"/>
        <v>#NAME?</v>
      </c>
      <c r="AG8" s="16"/>
      <c r="AH8" s="11" t="e">
        <f t="shared" si="1"/>
        <v>#NAME?</v>
      </c>
      <c r="AI8" s="8">
        <v>3374.6305500036069</v>
      </c>
      <c r="AJ8" s="11" t="e">
        <f t="shared" si="18"/>
        <v>#NAME?</v>
      </c>
      <c r="AK8" s="11" t="e">
        <f t="shared" si="19"/>
        <v>#NAME?</v>
      </c>
      <c r="AL8" s="11" t="e">
        <f t="shared" si="20"/>
        <v>#NAME?</v>
      </c>
      <c r="AM8" s="11" t="e">
        <f t="shared" si="21"/>
        <v>#NAME?</v>
      </c>
      <c r="AN8" s="11" t="e">
        <f t="shared" si="22"/>
        <v>#NAME?</v>
      </c>
      <c r="AO8" s="22"/>
      <c r="AP8" s="11" t="e">
        <f t="shared" si="2"/>
        <v>#NAME?</v>
      </c>
      <c r="AQ8" s="8">
        <v>3492.7426192537328</v>
      </c>
      <c r="AR8" s="11" t="e">
        <f t="shared" si="23"/>
        <v>#NAME?</v>
      </c>
      <c r="AS8" s="11" t="e">
        <f t="shared" si="24"/>
        <v>#NAME?</v>
      </c>
      <c r="AT8" s="11" t="e">
        <f t="shared" si="25"/>
        <v>#NAME?</v>
      </c>
      <c r="AU8" s="11" t="e">
        <f t="shared" si="26"/>
        <v>#NAME?</v>
      </c>
      <c r="AV8" s="11" t="e">
        <f t="shared" si="27"/>
        <v>#NAME?</v>
      </c>
      <c r="AW8" s="22"/>
      <c r="AX8" s="11" t="e">
        <f t="shared" si="3"/>
        <v>#NAME?</v>
      </c>
      <c r="AY8" s="4">
        <v>7</v>
      </c>
    </row>
    <row r="9" spans="1:51">
      <c r="A9" s="4">
        <v>8</v>
      </c>
      <c r="B9" s="8">
        <v>2184</v>
      </c>
      <c r="C9" s="10">
        <v>2293.2000000000003</v>
      </c>
      <c r="D9" s="8">
        <v>2407.8600000000006</v>
      </c>
      <c r="E9" s="8">
        <v>2528.2530000000006</v>
      </c>
      <c r="F9" s="8">
        <v>2654.6656500000008</v>
      </c>
      <c r="G9" s="8">
        <v>2787.3989325000011</v>
      </c>
      <c r="H9" s="8">
        <v>2926.7688791250011</v>
      </c>
      <c r="I9" s="8">
        <v>3073.1073230812513</v>
      </c>
      <c r="J9" s="8">
        <v>3226.7626892353142</v>
      </c>
      <c r="K9" s="8">
        <v>3291.2979430200203</v>
      </c>
      <c r="L9" s="11" t="e">
        <f t="shared" si="0"/>
        <v>#NAME?</v>
      </c>
      <c r="M9" s="11" t="e">
        <f t="shared" si="4"/>
        <v>#NAME?</v>
      </c>
      <c r="N9" s="11" t="e">
        <f t="shared" si="5"/>
        <v>#NAME?</v>
      </c>
      <c r="O9" s="11" t="e">
        <f t="shared" si="6"/>
        <v>#NAME?</v>
      </c>
      <c r="P9" s="11" t="e">
        <f t="shared" si="7"/>
        <v>#NAME?</v>
      </c>
      <c r="Q9" s="22"/>
      <c r="R9" s="11"/>
      <c r="S9" s="8">
        <v>3335.730465250791</v>
      </c>
      <c r="T9" s="11" t="e">
        <f t="shared" si="8"/>
        <v>#NAME?</v>
      </c>
      <c r="U9" s="11" t="e">
        <f t="shared" si="9"/>
        <v>#NAME?</v>
      </c>
      <c r="V9" s="11" t="e">
        <f t="shared" si="10"/>
        <v>#NAME?</v>
      </c>
      <c r="W9" s="11" t="e">
        <f t="shared" si="11"/>
        <v>#NAME?</v>
      </c>
      <c r="X9" s="11" t="e">
        <f t="shared" si="12"/>
        <v>#NAME?</v>
      </c>
      <c r="Y9" s="22"/>
      <c r="Z9" s="11"/>
      <c r="AA9" s="8">
        <v>3380.7628265316771</v>
      </c>
      <c r="AB9" s="11" t="e">
        <f t="shared" si="13"/>
        <v>#NAME?</v>
      </c>
      <c r="AC9" s="11" t="e">
        <f t="shared" si="14"/>
        <v>#NAME?</v>
      </c>
      <c r="AD9" s="11" t="e">
        <f t="shared" si="15"/>
        <v>#NAME?</v>
      </c>
      <c r="AE9" s="11" t="e">
        <f t="shared" si="16"/>
        <v>#NAME?</v>
      </c>
      <c r="AF9" s="11" t="e">
        <f t="shared" si="17"/>
        <v>#NAME?</v>
      </c>
      <c r="AG9" s="16"/>
      <c r="AH9" s="11" t="e">
        <f t="shared" si="1"/>
        <v>#NAME?</v>
      </c>
      <c r="AI9" s="8">
        <v>3426.4031246898548</v>
      </c>
      <c r="AJ9" s="11" t="e">
        <f t="shared" si="18"/>
        <v>#NAME?</v>
      </c>
      <c r="AK9" s="11" t="e">
        <f t="shared" si="19"/>
        <v>#NAME?</v>
      </c>
      <c r="AL9" s="11" t="e">
        <f t="shared" si="20"/>
        <v>#NAME?</v>
      </c>
      <c r="AM9" s="11" t="e">
        <f t="shared" si="21"/>
        <v>#NAME?</v>
      </c>
      <c r="AN9" s="11" t="e">
        <f t="shared" si="22"/>
        <v>#NAME?</v>
      </c>
      <c r="AO9" s="22"/>
      <c r="AP9" s="11" t="e">
        <f t="shared" si="2"/>
        <v>#NAME?</v>
      </c>
      <c r="AQ9" s="8">
        <v>3546.3272340539993</v>
      </c>
      <c r="AR9" s="11" t="e">
        <f t="shared" si="23"/>
        <v>#NAME?</v>
      </c>
      <c r="AS9" s="11" t="e">
        <f t="shared" si="24"/>
        <v>#NAME?</v>
      </c>
      <c r="AT9" s="11" t="e">
        <f t="shared" si="25"/>
        <v>#NAME?</v>
      </c>
      <c r="AU9" s="11" t="e">
        <f t="shared" si="26"/>
        <v>#NAME?</v>
      </c>
      <c r="AV9" s="11" t="e">
        <f t="shared" si="27"/>
        <v>#NAME?</v>
      </c>
      <c r="AW9" s="22"/>
      <c r="AX9" s="11" t="e">
        <f t="shared" si="3"/>
        <v>#NAME?</v>
      </c>
      <c r="AY9" s="4">
        <v>8</v>
      </c>
    </row>
    <row r="10" spans="1:51">
      <c r="A10" s="4">
        <v>9</v>
      </c>
      <c r="B10" s="8">
        <v>2220</v>
      </c>
      <c r="C10" s="10">
        <v>2331</v>
      </c>
      <c r="D10" s="8">
        <v>2447.5500000000002</v>
      </c>
      <c r="E10" s="8">
        <v>2569.9275000000002</v>
      </c>
      <c r="F10" s="8">
        <v>2698.4238750000004</v>
      </c>
      <c r="G10" s="8">
        <v>2833.3450687500003</v>
      </c>
      <c r="H10" s="8">
        <v>2975.0123221875006</v>
      </c>
      <c r="I10" s="8">
        <v>3123.7629382968757</v>
      </c>
      <c r="J10" s="8">
        <v>3279.9510852117196</v>
      </c>
      <c r="K10" s="8">
        <v>3345.5501069159541</v>
      </c>
      <c r="L10" s="11" t="e">
        <f t="shared" si="0"/>
        <v>#NAME?</v>
      </c>
      <c r="M10" s="11" t="e">
        <f t="shared" si="4"/>
        <v>#NAME?</v>
      </c>
      <c r="N10" s="11" t="e">
        <f t="shared" si="5"/>
        <v>#NAME?</v>
      </c>
      <c r="O10" s="11" t="e">
        <f t="shared" si="6"/>
        <v>#NAME?</v>
      </c>
      <c r="P10" s="11" t="e">
        <f t="shared" si="7"/>
        <v>#NAME?</v>
      </c>
      <c r="Q10" s="22"/>
      <c r="R10" s="11"/>
      <c r="S10" s="8">
        <v>3390.7150333593195</v>
      </c>
      <c r="T10" s="11" t="e">
        <f t="shared" si="8"/>
        <v>#NAME?</v>
      </c>
      <c r="U10" s="11" t="e">
        <f t="shared" si="9"/>
        <v>#NAME?</v>
      </c>
      <c r="V10" s="11" t="e">
        <f t="shared" si="10"/>
        <v>#NAME?</v>
      </c>
      <c r="W10" s="11" t="e">
        <f t="shared" si="11"/>
        <v>#NAME?</v>
      </c>
      <c r="X10" s="11" t="e">
        <f t="shared" si="12"/>
        <v>#NAME?</v>
      </c>
      <c r="Y10" s="22"/>
      <c r="Z10" s="11"/>
      <c r="AA10" s="8">
        <v>3436.4896863096706</v>
      </c>
      <c r="AB10" s="11" t="e">
        <f t="shared" si="13"/>
        <v>#NAME?</v>
      </c>
      <c r="AC10" s="11" t="e">
        <f t="shared" si="14"/>
        <v>#NAME?</v>
      </c>
      <c r="AD10" s="11" t="e">
        <f t="shared" si="15"/>
        <v>#NAME?</v>
      </c>
      <c r="AE10" s="11" t="e">
        <f t="shared" si="16"/>
        <v>#NAME?</v>
      </c>
      <c r="AF10" s="11" t="e">
        <f t="shared" si="17"/>
        <v>#NAME?</v>
      </c>
      <c r="AG10" s="16"/>
      <c r="AH10" s="11" t="e">
        <f t="shared" si="1"/>
        <v>#NAME?</v>
      </c>
      <c r="AI10" s="8">
        <v>3482.8822970748515</v>
      </c>
      <c r="AJ10" s="11" t="e">
        <f t="shared" si="18"/>
        <v>#NAME?</v>
      </c>
      <c r="AK10" s="11" t="e">
        <f t="shared" si="19"/>
        <v>#NAME?</v>
      </c>
      <c r="AL10" s="11" t="e">
        <f t="shared" si="20"/>
        <v>#NAME?</v>
      </c>
      <c r="AM10" s="11" t="e">
        <f t="shared" si="21"/>
        <v>#NAME?</v>
      </c>
      <c r="AN10" s="11" t="e">
        <f t="shared" si="22"/>
        <v>#NAME?</v>
      </c>
      <c r="AO10" s="22"/>
      <c r="AP10" s="11" t="e">
        <f t="shared" si="2"/>
        <v>#NAME?</v>
      </c>
      <c r="AQ10" s="8">
        <v>3604.7831774724709</v>
      </c>
      <c r="AR10" s="11" t="e">
        <f t="shared" si="23"/>
        <v>#NAME?</v>
      </c>
      <c r="AS10" s="11" t="e">
        <f t="shared" si="24"/>
        <v>#NAME?</v>
      </c>
      <c r="AT10" s="11" t="e">
        <f t="shared" si="25"/>
        <v>#NAME?</v>
      </c>
      <c r="AU10" s="11" t="e">
        <f t="shared" si="26"/>
        <v>#NAME?</v>
      </c>
      <c r="AV10" s="11" t="e">
        <f t="shared" si="27"/>
        <v>#NAME?</v>
      </c>
      <c r="AW10" s="22"/>
      <c r="AX10" s="11" t="e">
        <f t="shared" si="3"/>
        <v>#NAME?</v>
      </c>
      <c r="AY10" s="4">
        <v>9</v>
      </c>
    </row>
    <row r="11" spans="1:51">
      <c r="A11" s="4">
        <v>10</v>
      </c>
      <c r="B11" s="8">
        <v>2257</v>
      </c>
      <c r="C11" s="10">
        <v>2369.85</v>
      </c>
      <c r="D11" s="8">
        <v>2488.3425000000002</v>
      </c>
      <c r="E11" s="8">
        <v>2612.7596250000001</v>
      </c>
      <c r="F11" s="8">
        <v>2743.3976062500001</v>
      </c>
      <c r="G11" s="8">
        <v>2880.5674865625001</v>
      </c>
      <c r="H11" s="8">
        <v>3024.5958608906253</v>
      </c>
      <c r="I11" s="8">
        <v>3175.8256539351569</v>
      </c>
      <c r="J11" s="8">
        <v>3334.616936631915</v>
      </c>
      <c r="K11" s="8">
        <v>3401.3092753645533</v>
      </c>
      <c r="L11" s="11" t="e">
        <f t="shared" si="0"/>
        <v>#NAME?</v>
      </c>
      <c r="M11" s="11" t="e">
        <f t="shared" si="4"/>
        <v>#NAME?</v>
      </c>
      <c r="N11" s="11" t="e">
        <f t="shared" si="5"/>
        <v>#NAME?</v>
      </c>
      <c r="O11" s="11" t="e">
        <f t="shared" si="6"/>
        <v>#NAME?</v>
      </c>
      <c r="P11" s="11" t="e">
        <f t="shared" si="7"/>
        <v>#NAME?</v>
      </c>
      <c r="Q11" s="22"/>
      <c r="R11" s="11"/>
      <c r="S11" s="8">
        <v>3447.226950581975</v>
      </c>
      <c r="T11" s="11" t="e">
        <f t="shared" si="8"/>
        <v>#NAME?</v>
      </c>
      <c r="U11" s="11" t="e">
        <f t="shared" si="9"/>
        <v>#NAME?</v>
      </c>
      <c r="V11" s="11" t="e">
        <f t="shared" si="10"/>
        <v>#NAME?</v>
      </c>
      <c r="W11" s="11" t="e">
        <f t="shared" si="11"/>
        <v>#NAME?</v>
      </c>
      <c r="X11" s="11" t="e">
        <f t="shared" si="12"/>
        <v>#NAME?</v>
      </c>
      <c r="Y11" s="22"/>
      <c r="Z11" s="11"/>
      <c r="AA11" s="8">
        <v>3493.7645144148319</v>
      </c>
      <c r="AB11" s="11" t="e">
        <f t="shared" si="13"/>
        <v>#NAME?</v>
      </c>
      <c r="AC11" s="11" t="e">
        <f t="shared" si="14"/>
        <v>#NAME?</v>
      </c>
      <c r="AD11" s="11" t="e">
        <f t="shared" si="15"/>
        <v>#NAME?</v>
      </c>
      <c r="AE11" s="11" t="e">
        <f t="shared" si="16"/>
        <v>#NAME?</v>
      </c>
      <c r="AF11" s="11" t="e">
        <f t="shared" si="17"/>
        <v>#NAME?</v>
      </c>
      <c r="AG11" s="16"/>
      <c r="AH11" s="11" t="e">
        <f t="shared" si="1"/>
        <v>#NAME?</v>
      </c>
      <c r="AI11" s="8">
        <v>3540.9303353594323</v>
      </c>
      <c r="AJ11" s="11" t="e">
        <f t="shared" si="18"/>
        <v>#NAME?</v>
      </c>
      <c r="AK11" s="11" t="e">
        <f t="shared" si="19"/>
        <v>#NAME?</v>
      </c>
      <c r="AL11" s="11" t="e">
        <f t="shared" si="20"/>
        <v>#NAME?</v>
      </c>
      <c r="AM11" s="11" t="e">
        <f t="shared" si="21"/>
        <v>#NAME?</v>
      </c>
      <c r="AN11" s="11" t="e">
        <f t="shared" si="22"/>
        <v>#NAME?</v>
      </c>
      <c r="AO11" s="22"/>
      <c r="AP11" s="11" t="e">
        <f t="shared" si="2"/>
        <v>#NAME?</v>
      </c>
      <c r="AQ11" s="8">
        <v>3664.8628970970121</v>
      </c>
      <c r="AR11" s="11" t="e">
        <f t="shared" si="23"/>
        <v>#NAME?</v>
      </c>
      <c r="AS11" s="11" t="e">
        <f t="shared" si="24"/>
        <v>#NAME?</v>
      </c>
      <c r="AT11" s="11" t="e">
        <f t="shared" si="25"/>
        <v>#NAME?</v>
      </c>
      <c r="AU11" s="11" t="e">
        <f t="shared" si="26"/>
        <v>#NAME?</v>
      </c>
      <c r="AV11" s="11" t="e">
        <f t="shared" si="27"/>
        <v>#NAME?</v>
      </c>
      <c r="AW11" s="22"/>
      <c r="AX11" s="11" t="e">
        <f t="shared" si="3"/>
        <v>#NAME?</v>
      </c>
      <c r="AY11" s="4">
        <v>10</v>
      </c>
    </row>
    <row r="12" spans="1:51">
      <c r="A12" s="4">
        <v>11</v>
      </c>
      <c r="B12" s="8">
        <v>2301</v>
      </c>
      <c r="C12" s="10">
        <v>2416.0500000000002</v>
      </c>
      <c r="D12" s="8">
        <v>2536.8525000000004</v>
      </c>
      <c r="E12" s="8">
        <v>2663.6951250000006</v>
      </c>
      <c r="F12" s="8">
        <v>2796.8798812500008</v>
      </c>
      <c r="G12" s="8">
        <v>2936.7238753125011</v>
      </c>
      <c r="H12" s="8">
        <v>3083.5600690781262</v>
      </c>
      <c r="I12" s="8">
        <v>3237.7380725320327</v>
      </c>
      <c r="J12" s="8">
        <v>3399.6249761586346</v>
      </c>
      <c r="K12" s="8">
        <v>3467.6174756818073</v>
      </c>
      <c r="L12" s="11" t="e">
        <f t="shared" si="0"/>
        <v>#NAME?</v>
      </c>
      <c r="M12" s="11" t="e">
        <f t="shared" si="4"/>
        <v>#NAME?</v>
      </c>
      <c r="N12" s="11" t="e">
        <f t="shared" si="5"/>
        <v>#NAME?</v>
      </c>
      <c r="O12" s="11" t="e">
        <f t="shared" si="6"/>
        <v>#NAME?</v>
      </c>
      <c r="P12" s="11" t="e">
        <f t="shared" si="7"/>
        <v>#NAME?</v>
      </c>
      <c r="Q12" s="22"/>
      <c r="R12" s="11"/>
      <c r="S12" s="8">
        <v>3514.4303116035121</v>
      </c>
      <c r="T12" s="11" t="e">
        <f t="shared" si="8"/>
        <v>#NAME?</v>
      </c>
      <c r="U12" s="11" t="e">
        <f t="shared" si="9"/>
        <v>#NAME?</v>
      </c>
      <c r="V12" s="11" t="e">
        <f t="shared" si="10"/>
        <v>#NAME?</v>
      </c>
      <c r="W12" s="11" t="e">
        <f t="shared" si="11"/>
        <v>#NAME?</v>
      </c>
      <c r="X12" s="11" t="e">
        <f t="shared" si="12"/>
        <v>#NAME?</v>
      </c>
      <c r="Y12" s="22"/>
      <c r="Z12" s="11"/>
      <c r="AA12" s="8">
        <v>3561.8751208101598</v>
      </c>
      <c r="AB12" s="11" t="e">
        <f t="shared" si="13"/>
        <v>#NAME?</v>
      </c>
      <c r="AC12" s="11" t="e">
        <f t="shared" si="14"/>
        <v>#NAME?</v>
      </c>
      <c r="AD12" s="11" t="e">
        <f t="shared" si="15"/>
        <v>#NAME?</v>
      </c>
      <c r="AE12" s="11" t="e">
        <f t="shared" si="16"/>
        <v>#NAME?</v>
      </c>
      <c r="AF12" s="11" t="e">
        <f t="shared" si="17"/>
        <v>#NAME?</v>
      </c>
      <c r="AG12" s="16"/>
      <c r="AH12" s="11" t="e">
        <f t="shared" si="1"/>
        <v>#NAME?</v>
      </c>
      <c r="AI12" s="8">
        <v>3609.9604349410974</v>
      </c>
      <c r="AJ12" s="11" t="e">
        <f t="shared" si="18"/>
        <v>#NAME?</v>
      </c>
      <c r="AK12" s="11" t="e">
        <f t="shared" si="19"/>
        <v>#NAME?</v>
      </c>
      <c r="AL12" s="11" t="e">
        <f t="shared" si="20"/>
        <v>#NAME?</v>
      </c>
      <c r="AM12" s="11" t="e">
        <f t="shared" si="21"/>
        <v>#NAME?</v>
      </c>
      <c r="AN12" s="11" t="e">
        <f t="shared" si="22"/>
        <v>#NAME?</v>
      </c>
      <c r="AO12" s="22"/>
      <c r="AP12" s="11" t="e">
        <f t="shared" si="2"/>
        <v>#NAME?</v>
      </c>
      <c r="AQ12" s="8">
        <v>3736.3090501640354</v>
      </c>
      <c r="AR12" s="11" t="e">
        <f t="shared" si="23"/>
        <v>#NAME?</v>
      </c>
      <c r="AS12" s="11" t="e">
        <f t="shared" si="24"/>
        <v>#NAME?</v>
      </c>
      <c r="AT12" s="11" t="e">
        <f t="shared" si="25"/>
        <v>#NAME?</v>
      </c>
      <c r="AU12" s="11" t="e">
        <f t="shared" si="26"/>
        <v>#NAME?</v>
      </c>
      <c r="AV12" s="11" t="e">
        <f t="shared" si="27"/>
        <v>#NAME?</v>
      </c>
      <c r="AW12" s="22"/>
      <c r="AX12" s="11" t="e">
        <f t="shared" si="3"/>
        <v>#NAME?</v>
      </c>
      <c r="AY12" s="4">
        <v>11</v>
      </c>
    </row>
    <row r="13" spans="1:51">
      <c r="A13" s="4">
        <v>12</v>
      </c>
      <c r="B13" s="8">
        <v>2339</v>
      </c>
      <c r="C13" s="10">
        <v>2455.9500000000003</v>
      </c>
      <c r="D13" s="8">
        <v>2578.7475000000004</v>
      </c>
      <c r="E13" s="8">
        <v>2707.6848750000004</v>
      </c>
      <c r="F13" s="8">
        <v>2843.0691187500006</v>
      </c>
      <c r="G13" s="8">
        <v>2985.2225746875006</v>
      </c>
      <c r="H13" s="8">
        <v>3134.4837034218758</v>
      </c>
      <c r="I13" s="8">
        <v>3291.2078885929695</v>
      </c>
      <c r="J13" s="8">
        <v>3455.7682830226181</v>
      </c>
      <c r="K13" s="8">
        <v>3524.8836486830705</v>
      </c>
      <c r="L13" s="11" t="e">
        <f t="shared" si="0"/>
        <v>#NAME?</v>
      </c>
      <c r="M13" s="11" t="e">
        <f t="shared" si="4"/>
        <v>#NAME?</v>
      </c>
      <c r="N13" s="11" t="e">
        <f t="shared" si="5"/>
        <v>#NAME?</v>
      </c>
      <c r="O13" s="11" t="e">
        <f t="shared" si="6"/>
        <v>#NAME?</v>
      </c>
      <c r="P13" s="11" t="e">
        <f t="shared" si="7"/>
        <v>#NAME?</v>
      </c>
      <c r="Q13" s="22"/>
      <c r="R13" s="11"/>
      <c r="S13" s="8">
        <v>3572.4695779402923</v>
      </c>
      <c r="T13" s="11" t="e">
        <f t="shared" si="8"/>
        <v>#NAME?</v>
      </c>
      <c r="U13" s="11" t="e">
        <f t="shared" si="9"/>
        <v>#NAME?</v>
      </c>
      <c r="V13" s="11" t="e">
        <f t="shared" si="10"/>
        <v>#NAME?</v>
      </c>
      <c r="W13" s="11" t="e">
        <f t="shared" si="11"/>
        <v>#NAME?</v>
      </c>
      <c r="X13" s="11" t="e">
        <f t="shared" si="12"/>
        <v>#NAME?</v>
      </c>
      <c r="Y13" s="22"/>
      <c r="Z13" s="11"/>
      <c r="AA13" s="8">
        <v>3620.6979172424867</v>
      </c>
      <c r="AB13" s="11" t="e">
        <f t="shared" si="13"/>
        <v>#NAME?</v>
      </c>
      <c r="AC13" s="11" t="e">
        <f t="shared" si="14"/>
        <v>#NAME?</v>
      </c>
      <c r="AD13" s="11" t="e">
        <f t="shared" si="15"/>
        <v>#NAME?</v>
      </c>
      <c r="AE13" s="11" t="e">
        <f t="shared" si="16"/>
        <v>#NAME?</v>
      </c>
      <c r="AF13" s="11" t="e">
        <f t="shared" si="17"/>
        <v>#NAME?</v>
      </c>
      <c r="AG13" s="16"/>
      <c r="AH13" s="11" t="e">
        <f t="shared" si="1"/>
        <v>#NAME?</v>
      </c>
      <c r="AI13" s="8">
        <v>3669.5773391252606</v>
      </c>
      <c r="AJ13" s="11" t="e">
        <f t="shared" si="18"/>
        <v>#NAME?</v>
      </c>
      <c r="AK13" s="11" t="e">
        <f t="shared" si="19"/>
        <v>#NAME?</v>
      </c>
      <c r="AL13" s="11" t="e">
        <f t="shared" si="20"/>
        <v>#NAME?</v>
      </c>
      <c r="AM13" s="11" t="e">
        <f t="shared" si="21"/>
        <v>#NAME?</v>
      </c>
      <c r="AN13" s="11" t="e">
        <f t="shared" si="22"/>
        <v>#NAME?</v>
      </c>
      <c r="AO13" s="22"/>
      <c r="AP13" s="11" t="e">
        <f t="shared" si="2"/>
        <v>#NAME?</v>
      </c>
      <c r="AQ13" s="8">
        <v>3798.0125459946444</v>
      </c>
      <c r="AR13" s="11" t="e">
        <f t="shared" si="23"/>
        <v>#NAME?</v>
      </c>
      <c r="AS13" s="11" t="e">
        <f t="shared" si="24"/>
        <v>#NAME?</v>
      </c>
      <c r="AT13" s="11" t="e">
        <f t="shared" si="25"/>
        <v>#NAME?</v>
      </c>
      <c r="AU13" s="11" t="e">
        <f t="shared" si="26"/>
        <v>#NAME?</v>
      </c>
      <c r="AV13" s="11" t="e">
        <f t="shared" si="27"/>
        <v>#NAME?</v>
      </c>
      <c r="AW13" s="22"/>
      <c r="AX13" s="11" t="e">
        <f t="shared" si="3"/>
        <v>#NAME?</v>
      </c>
      <c r="AY13" s="4">
        <v>12</v>
      </c>
    </row>
    <row r="14" spans="1:51">
      <c r="A14" s="4">
        <v>13</v>
      </c>
      <c r="B14" s="8">
        <v>2386</v>
      </c>
      <c r="C14" s="10">
        <v>2505.3000000000002</v>
      </c>
      <c r="D14" s="8">
        <v>2630.5650000000005</v>
      </c>
      <c r="E14" s="8">
        <v>2762.0932500000008</v>
      </c>
      <c r="F14" s="8">
        <v>2900.1979125000012</v>
      </c>
      <c r="G14" s="8">
        <v>3045.2078081250015</v>
      </c>
      <c r="H14" s="8">
        <v>3197.4681985312518</v>
      </c>
      <c r="I14" s="8">
        <v>3357.3416084578143</v>
      </c>
      <c r="J14" s="8">
        <v>3525.2086888807053</v>
      </c>
      <c r="K14" s="8">
        <v>3595.7128626583194</v>
      </c>
      <c r="L14" s="11" t="e">
        <f t="shared" si="0"/>
        <v>#NAME?</v>
      </c>
      <c r="M14" s="11" t="e">
        <f t="shared" si="4"/>
        <v>#NAME?</v>
      </c>
      <c r="N14" s="11" t="e">
        <f t="shared" si="5"/>
        <v>#NAME?</v>
      </c>
      <c r="O14" s="11" t="e">
        <f t="shared" si="6"/>
        <v>#NAME?</v>
      </c>
      <c r="P14" s="11" t="e">
        <f t="shared" si="7"/>
        <v>#NAME?</v>
      </c>
      <c r="Q14" s="22"/>
      <c r="R14" s="11"/>
      <c r="S14" s="8">
        <v>3644.2549863042068</v>
      </c>
      <c r="T14" s="11" t="e">
        <f t="shared" si="8"/>
        <v>#NAME?</v>
      </c>
      <c r="U14" s="11" t="e">
        <f t="shared" si="9"/>
        <v>#NAME?</v>
      </c>
      <c r="V14" s="11" t="e">
        <f t="shared" si="10"/>
        <v>#NAME?</v>
      </c>
      <c r="W14" s="11" t="e">
        <f t="shared" si="11"/>
        <v>#NAME?</v>
      </c>
      <c r="X14" s="11" t="e">
        <f t="shared" si="12"/>
        <v>#NAME?</v>
      </c>
      <c r="Y14" s="22"/>
      <c r="Z14" s="11"/>
      <c r="AA14" s="8">
        <v>3693.4524286193137</v>
      </c>
      <c r="AB14" s="11" t="e">
        <f t="shared" si="13"/>
        <v>#NAME?</v>
      </c>
      <c r="AC14" s="11" t="e">
        <f t="shared" si="14"/>
        <v>#NAME?</v>
      </c>
      <c r="AD14" s="11" t="e">
        <f t="shared" si="15"/>
        <v>#NAME?</v>
      </c>
      <c r="AE14" s="11" t="e">
        <f t="shared" si="16"/>
        <v>#NAME?</v>
      </c>
      <c r="AF14" s="11" t="e">
        <f t="shared" si="17"/>
        <v>#NAME?</v>
      </c>
      <c r="AG14" s="16"/>
      <c r="AH14" s="11" t="e">
        <f t="shared" si="1"/>
        <v>#NAME?</v>
      </c>
      <c r="AI14" s="8">
        <v>3743.3140364056744</v>
      </c>
      <c r="AJ14" s="11" t="e">
        <f t="shared" si="18"/>
        <v>#NAME?</v>
      </c>
      <c r="AK14" s="11" t="e">
        <f t="shared" si="19"/>
        <v>#NAME?</v>
      </c>
      <c r="AL14" s="11" t="e">
        <f t="shared" si="20"/>
        <v>#NAME?</v>
      </c>
      <c r="AM14" s="11" t="e">
        <f t="shared" si="21"/>
        <v>#NAME?</v>
      </c>
      <c r="AN14" s="11" t="e">
        <f t="shared" si="22"/>
        <v>#NAME?</v>
      </c>
      <c r="AO14" s="22"/>
      <c r="AP14" s="11" t="e">
        <f t="shared" si="2"/>
        <v>#NAME?</v>
      </c>
      <c r="AQ14" s="8">
        <v>3874.3300276798727</v>
      </c>
      <c r="AR14" s="11" t="e">
        <f t="shared" si="23"/>
        <v>#NAME?</v>
      </c>
      <c r="AS14" s="11" t="e">
        <f t="shared" si="24"/>
        <v>#NAME?</v>
      </c>
      <c r="AT14" s="11" t="e">
        <f t="shared" si="25"/>
        <v>#NAME?</v>
      </c>
      <c r="AU14" s="11" t="e">
        <f t="shared" si="26"/>
        <v>#NAME?</v>
      </c>
      <c r="AV14" s="11" t="e">
        <f t="shared" si="27"/>
        <v>#NAME?</v>
      </c>
      <c r="AW14" s="22"/>
      <c r="AX14" s="11" t="e">
        <f t="shared" si="3"/>
        <v>#NAME?</v>
      </c>
      <c r="AY14" s="4">
        <v>13</v>
      </c>
    </row>
    <row r="15" spans="1:51">
      <c r="A15" s="4">
        <v>14</v>
      </c>
      <c r="B15" s="8">
        <v>2432</v>
      </c>
      <c r="C15" s="10">
        <v>2553.6</v>
      </c>
      <c r="D15" s="8">
        <v>2681.28</v>
      </c>
      <c r="E15" s="8">
        <v>2815.3440000000005</v>
      </c>
      <c r="F15" s="8">
        <v>2956.1112000000007</v>
      </c>
      <c r="G15" s="8">
        <v>3103.916760000001</v>
      </c>
      <c r="H15" s="8">
        <v>3259.1125980000011</v>
      </c>
      <c r="I15" s="8">
        <v>3422.0682279000011</v>
      </c>
      <c r="J15" s="8">
        <v>3593.1716392950016</v>
      </c>
      <c r="K15" s="8">
        <v>3665.0350720809015</v>
      </c>
      <c r="L15" s="11" t="e">
        <f t="shared" si="0"/>
        <v>#NAME?</v>
      </c>
      <c r="M15" s="11" t="e">
        <f t="shared" si="4"/>
        <v>#NAME?</v>
      </c>
      <c r="N15" s="11" t="e">
        <f t="shared" si="5"/>
        <v>#NAME?</v>
      </c>
      <c r="O15" s="11" t="e">
        <f t="shared" si="6"/>
        <v>#NAME?</v>
      </c>
      <c r="P15" s="11" t="e">
        <f t="shared" si="7"/>
        <v>#NAME?</v>
      </c>
      <c r="Q15" s="22"/>
      <c r="R15" s="11"/>
      <c r="S15" s="8">
        <v>3714.5130455539938</v>
      </c>
      <c r="T15" s="11" t="e">
        <f t="shared" si="8"/>
        <v>#NAME?</v>
      </c>
      <c r="U15" s="11" t="e">
        <f t="shared" si="9"/>
        <v>#NAME?</v>
      </c>
      <c r="V15" s="11" t="e">
        <f t="shared" si="10"/>
        <v>#NAME?</v>
      </c>
      <c r="W15" s="11" t="e">
        <f t="shared" si="11"/>
        <v>#NAME?</v>
      </c>
      <c r="X15" s="11" t="e">
        <f t="shared" si="12"/>
        <v>#NAME?</v>
      </c>
      <c r="Y15" s="22"/>
      <c r="Z15" s="11"/>
      <c r="AA15" s="8">
        <v>3764.6589716689732</v>
      </c>
      <c r="AB15" s="11" t="e">
        <f t="shared" si="13"/>
        <v>#NAME?</v>
      </c>
      <c r="AC15" s="11" t="e">
        <f t="shared" si="14"/>
        <v>#NAME?</v>
      </c>
      <c r="AD15" s="11" t="e">
        <f t="shared" si="15"/>
        <v>#NAME?</v>
      </c>
      <c r="AE15" s="11" t="e">
        <f t="shared" si="16"/>
        <v>#NAME?</v>
      </c>
      <c r="AF15" s="11" t="e">
        <f t="shared" si="17"/>
        <v>#NAME?</v>
      </c>
      <c r="AG15" s="16"/>
      <c r="AH15" s="11" t="e">
        <f t="shared" si="1"/>
        <v>#NAME?</v>
      </c>
      <c r="AI15" s="8">
        <v>3815.4818677865046</v>
      </c>
      <c r="AJ15" s="11" t="e">
        <f t="shared" si="18"/>
        <v>#NAME?</v>
      </c>
      <c r="AK15" s="11" t="e">
        <f t="shared" si="19"/>
        <v>#NAME?</v>
      </c>
      <c r="AL15" s="11" t="e">
        <f t="shared" si="20"/>
        <v>#NAME?</v>
      </c>
      <c r="AM15" s="11" t="e">
        <f t="shared" si="21"/>
        <v>#NAME?</v>
      </c>
      <c r="AN15" s="11" t="e">
        <f t="shared" si="22"/>
        <v>#NAME?</v>
      </c>
      <c r="AO15" s="22"/>
      <c r="AP15" s="11" t="e">
        <f t="shared" si="2"/>
        <v>#NAME?</v>
      </c>
      <c r="AQ15" s="8">
        <v>3949.023733159032</v>
      </c>
      <c r="AR15" s="11" t="e">
        <f t="shared" si="23"/>
        <v>#NAME?</v>
      </c>
      <c r="AS15" s="11" t="e">
        <f t="shared" si="24"/>
        <v>#NAME?</v>
      </c>
      <c r="AT15" s="11" t="e">
        <f t="shared" si="25"/>
        <v>#NAME?</v>
      </c>
      <c r="AU15" s="11" t="e">
        <f t="shared" si="26"/>
        <v>#NAME?</v>
      </c>
      <c r="AV15" s="11" t="e">
        <f t="shared" si="27"/>
        <v>#NAME?</v>
      </c>
      <c r="AW15" s="22"/>
      <c r="AX15" s="11" t="e">
        <f t="shared" si="3"/>
        <v>#NAME?</v>
      </c>
      <c r="AY15" s="4">
        <v>14</v>
      </c>
    </row>
    <row r="16" spans="1:51">
      <c r="A16" s="4">
        <v>15</v>
      </c>
      <c r="B16" s="8">
        <v>2486</v>
      </c>
      <c r="C16" s="10">
        <v>2610.3000000000002</v>
      </c>
      <c r="D16" s="8">
        <v>2740.8150000000005</v>
      </c>
      <c r="E16" s="8">
        <v>2877.8557500000006</v>
      </c>
      <c r="F16" s="8">
        <v>3021.7485375000006</v>
      </c>
      <c r="G16" s="8">
        <v>3172.8359643750009</v>
      </c>
      <c r="H16" s="8">
        <v>3331.4777625937513</v>
      </c>
      <c r="I16" s="8">
        <v>3498.0516507234393</v>
      </c>
      <c r="J16" s="8">
        <v>3672.9542332596116</v>
      </c>
      <c r="K16" s="8">
        <v>3746.4133179248038</v>
      </c>
      <c r="L16" s="11" t="e">
        <f t="shared" si="0"/>
        <v>#NAME?</v>
      </c>
      <c r="M16" s="11" t="e">
        <f t="shared" si="4"/>
        <v>#NAME?</v>
      </c>
      <c r="N16" s="11" t="e">
        <f t="shared" si="5"/>
        <v>#NAME?</v>
      </c>
      <c r="O16" s="11" t="e">
        <f t="shared" si="6"/>
        <v>#NAME?</v>
      </c>
      <c r="P16" s="11" t="e">
        <f t="shared" si="7"/>
        <v>#NAME?</v>
      </c>
      <c r="Q16" s="22"/>
      <c r="R16" s="11"/>
      <c r="S16" s="8">
        <v>3796.9898977167891</v>
      </c>
      <c r="T16" s="11" t="e">
        <f t="shared" si="8"/>
        <v>#NAME?</v>
      </c>
      <c r="U16" s="11" t="e">
        <f t="shared" si="9"/>
        <v>#NAME?</v>
      </c>
      <c r="V16" s="11" t="e">
        <f t="shared" si="10"/>
        <v>#NAME?</v>
      </c>
      <c r="W16" s="11" t="e">
        <f t="shared" si="11"/>
        <v>#NAME?</v>
      </c>
      <c r="X16" s="11" t="e">
        <f t="shared" si="12"/>
        <v>#NAME?</v>
      </c>
      <c r="Y16" s="22"/>
      <c r="Z16" s="11"/>
      <c r="AA16" s="8">
        <v>3848.2492613359659</v>
      </c>
      <c r="AB16" s="11" t="e">
        <f t="shared" si="13"/>
        <v>#NAME?</v>
      </c>
      <c r="AC16" s="11" t="e">
        <f t="shared" si="14"/>
        <v>#NAME?</v>
      </c>
      <c r="AD16" s="11" t="e">
        <f t="shared" si="15"/>
        <v>#NAME?</v>
      </c>
      <c r="AE16" s="11" t="e">
        <f t="shared" si="16"/>
        <v>#NAME?</v>
      </c>
      <c r="AF16" s="11" t="e">
        <f t="shared" si="17"/>
        <v>#NAME?</v>
      </c>
      <c r="AG16" s="16"/>
      <c r="AH16" s="11" t="e">
        <f t="shared" si="1"/>
        <v>#NAME?</v>
      </c>
      <c r="AI16" s="8">
        <v>3900.2006263640019</v>
      </c>
      <c r="AJ16" s="11" t="e">
        <f t="shared" si="18"/>
        <v>#NAME?</v>
      </c>
      <c r="AK16" s="11" t="e">
        <f t="shared" si="19"/>
        <v>#NAME?</v>
      </c>
      <c r="AL16" s="11" t="e">
        <f t="shared" si="20"/>
        <v>#NAME?</v>
      </c>
      <c r="AM16" s="11" t="e">
        <f t="shared" si="21"/>
        <v>#NAME?</v>
      </c>
      <c r="AN16" s="11" t="e">
        <f t="shared" si="22"/>
        <v>#NAME?</v>
      </c>
      <c r="AO16" s="22"/>
      <c r="AP16" s="11" t="e">
        <f t="shared" si="2"/>
        <v>#NAME?</v>
      </c>
      <c r="AQ16" s="8">
        <v>4036.7076482867415</v>
      </c>
      <c r="AR16" s="11" t="e">
        <f t="shared" si="23"/>
        <v>#NAME?</v>
      </c>
      <c r="AS16" s="11" t="e">
        <f t="shared" si="24"/>
        <v>#NAME?</v>
      </c>
      <c r="AT16" s="11" t="e">
        <f t="shared" si="25"/>
        <v>#NAME?</v>
      </c>
      <c r="AU16" s="11" t="e">
        <f t="shared" si="26"/>
        <v>#NAME?</v>
      </c>
      <c r="AV16" s="11" t="e">
        <f t="shared" si="27"/>
        <v>#NAME?</v>
      </c>
      <c r="AW16" s="22"/>
      <c r="AX16" s="11" t="e">
        <f t="shared" si="3"/>
        <v>#NAME?</v>
      </c>
      <c r="AY16" s="4">
        <v>15</v>
      </c>
    </row>
    <row r="17" spans="1:51">
      <c r="A17" s="4">
        <v>16</v>
      </c>
      <c r="B17" s="8">
        <v>2546</v>
      </c>
      <c r="C17" s="10">
        <v>2673.3</v>
      </c>
      <c r="D17" s="8">
        <v>2806.9650000000001</v>
      </c>
      <c r="E17" s="8">
        <v>2947.3132500000002</v>
      </c>
      <c r="F17" s="8">
        <v>3094.6789125000005</v>
      </c>
      <c r="G17" s="8">
        <v>3249.4128581250006</v>
      </c>
      <c r="H17" s="8">
        <v>3411.8835010312509</v>
      </c>
      <c r="I17" s="8">
        <v>3582.4776760828136</v>
      </c>
      <c r="J17" s="8">
        <v>3761.6015598869544</v>
      </c>
      <c r="K17" s="8">
        <v>3836.8335910846936</v>
      </c>
      <c r="L17" s="11" t="e">
        <f t="shared" si="0"/>
        <v>#NAME?</v>
      </c>
      <c r="M17" s="11" t="e">
        <f t="shared" si="4"/>
        <v>#NAME?</v>
      </c>
      <c r="N17" s="11" t="e">
        <f t="shared" si="5"/>
        <v>#NAME?</v>
      </c>
      <c r="O17" s="11" t="e">
        <f t="shared" si="6"/>
        <v>#NAME?</v>
      </c>
      <c r="P17" s="11" t="e">
        <f t="shared" si="7"/>
        <v>#NAME?</v>
      </c>
      <c r="Q17" s="22"/>
      <c r="R17" s="11"/>
      <c r="S17" s="8">
        <v>3888.6308445643372</v>
      </c>
      <c r="T17" s="11" t="e">
        <f t="shared" si="8"/>
        <v>#NAME?</v>
      </c>
      <c r="U17" s="11" t="e">
        <f t="shared" si="9"/>
        <v>#NAME?</v>
      </c>
      <c r="V17" s="11" t="e">
        <f t="shared" si="10"/>
        <v>#NAME?</v>
      </c>
      <c r="W17" s="11" t="e">
        <f t="shared" si="11"/>
        <v>#NAME?</v>
      </c>
      <c r="X17" s="11" t="e">
        <f t="shared" si="12"/>
        <v>#NAME?</v>
      </c>
      <c r="Y17" s="24"/>
      <c r="Z17" s="11"/>
      <c r="AA17" s="8">
        <v>3941.1273609659561</v>
      </c>
      <c r="AB17" s="11" t="e">
        <f t="shared" si="13"/>
        <v>#NAME?</v>
      </c>
      <c r="AC17" s="11" t="e">
        <f t="shared" si="14"/>
        <v>#NAME?</v>
      </c>
      <c r="AD17" s="11" t="e">
        <f t="shared" si="15"/>
        <v>#NAME?</v>
      </c>
      <c r="AE17" s="11" t="e">
        <f t="shared" si="16"/>
        <v>#NAME?</v>
      </c>
      <c r="AF17" s="11" t="e">
        <f t="shared" si="17"/>
        <v>#NAME?</v>
      </c>
      <c r="AG17" s="16"/>
      <c r="AH17" s="11" t="e">
        <f t="shared" si="1"/>
        <v>#NAME?</v>
      </c>
      <c r="AI17" s="8">
        <v>3994.3325803389966</v>
      </c>
      <c r="AJ17" s="11" t="e">
        <f t="shared" si="18"/>
        <v>#NAME?</v>
      </c>
      <c r="AK17" s="11" t="e">
        <f t="shared" si="19"/>
        <v>#NAME?</v>
      </c>
      <c r="AL17" s="11" t="e">
        <f t="shared" si="20"/>
        <v>#NAME?</v>
      </c>
      <c r="AM17" s="11" t="e">
        <f t="shared" si="21"/>
        <v>#NAME?</v>
      </c>
      <c r="AN17" s="11" t="e">
        <f t="shared" si="22"/>
        <v>#NAME?</v>
      </c>
      <c r="AO17" s="22"/>
      <c r="AP17" s="11" t="e">
        <f t="shared" si="2"/>
        <v>#NAME?</v>
      </c>
      <c r="AQ17" s="8">
        <v>4134.1342206508616</v>
      </c>
      <c r="AR17" s="11" t="e">
        <f t="shared" si="23"/>
        <v>#NAME?</v>
      </c>
      <c r="AS17" s="11" t="e">
        <f t="shared" si="24"/>
        <v>#NAME?</v>
      </c>
      <c r="AT17" s="11" t="e">
        <f t="shared" si="25"/>
        <v>#NAME?</v>
      </c>
      <c r="AU17" s="11" t="e">
        <f t="shared" si="26"/>
        <v>#NAME?</v>
      </c>
      <c r="AV17" s="11" t="e">
        <f t="shared" si="27"/>
        <v>#NAME?</v>
      </c>
      <c r="AW17" s="22"/>
      <c r="AX17" s="11" t="e">
        <f t="shared" si="3"/>
        <v>#NAME?</v>
      </c>
      <c r="AY17" s="4">
        <v>16</v>
      </c>
    </row>
    <row r="18" spans="1:51">
      <c r="A18" s="4">
        <v>17</v>
      </c>
      <c r="B18" s="8">
        <v>2602</v>
      </c>
      <c r="C18" s="10">
        <v>2732.1</v>
      </c>
      <c r="D18" s="8">
        <v>2868.7049999999999</v>
      </c>
      <c r="E18" s="8">
        <v>3012.1402499999999</v>
      </c>
      <c r="F18" s="8">
        <v>3162.7472625</v>
      </c>
      <c r="G18" s="8">
        <v>3320.8846256250004</v>
      </c>
      <c r="H18" s="8">
        <v>3486.9288569062505</v>
      </c>
      <c r="I18" s="8">
        <v>3661.2752997515631</v>
      </c>
      <c r="J18" s="8">
        <v>3844.3390647391416</v>
      </c>
      <c r="K18" s="8">
        <v>3921.2258460339244</v>
      </c>
      <c r="L18" s="11" t="e">
        <f t="shared" si="0"/>
        <v>#NAME?</v>
      </c>
      <c r="M18" s="11" t="e">
        <f t="shared" si="4"/>
        <v>#NAME?</v>
      </c>
      <c r="N18" s="11" t="e">
        <f t="shared" si="5"/>
        <v>#NAME?</v>
      </c>
      <c r="O18" s="11" t="e">
        <f t="shared" si="6"/>
        <v>#NAME?</v>
      </c>
      <c r="P18" s="11" t="e">
        <f t="shared" si="7"/>
        <v>#NAME?</v>
      </c>
      <c r="Q18" s="22"/>
      <c r="R18" s="11"/>
      <c r="S18" s="8">
        <v>3974.1623949553828</v>
      </c>
      <c r="T18" s="11" t="e">
        <f t="shared" si="8"/>
        <v>#NAME?</v>
      </c>
      <c r="U18" s="11" t="e">
        <f t="shared" si="9"/>
        <v>#NAME?</v>
      </c>
      <c r="V18" s="11" t="e">
        <f t="shared" si="10"/>
        <v>#NAME?</v>
      </c>
      <c r="W18" s="11" t="e">
        <f t="shared" si="11"/>
        <v>#NAME?</v>
      </c>
      <c r="X18" s="11" t="e">
        <f t="shared" si="12"/>
        <v>#NAME?</v>
      </c>
      <c r="Y18" s="22"/>
      <c r="Z18" s="11"/>
      <c r="AA18" s="8">
        <v>4027.8135872872808</v>
      </c>
      <c r="AB18" s="11" t="e">
        <f t="shared" si="13"/>
        <v>#NAME?</v>
      </c>
      <c r="AC18" s="11" t="e">
        <f t="shared" si="14"/>
        <v>#NAME?</v>
      </c>
      <c r="AD18" s="11" t="e">
        <f t="shared" si="15"/>
        <v>#NAME?</v>
      </c>
      <c r="AE18" s="11" t="e">
        <f t="shared" si="16"/>
        <v>#NAME?</v>
      </c>
      <c r="AF18" s="11" t="e">
        <f t="shared" si="17"/>
        <v>#NAME?</v>
      </c>
      <c r="AG18" s="16"/>
      <c r="AH18" s="11" t="e">
        <f t="shared" si="1"/>
        <v>#NAME?</v>
      </c>
      <c r="AI18" s="8">
        <v>4082.1890707156595</v>
      </c>
      <c r="AJ18" s="11" t="e">
        <f t="shared" si="18"/>
        <v>#NAME?</v>
      </c>
      <c r="AK18" s="11" t="e">
        <f t="shared" si="19"/>
        <v>#NAME?</v>
      </c>
      <c r="AL18" s="11" t="e">
        <f t="shared" si="20"/>
        <v>#NAME?</v>
      </c>
      <c r="AM18" s="11" t="e">
        <f t="shared" si="21"/>
        <v>#NAME?</v>
      </c>
      <c r="AN18" s="11" t="e">
        <f t="shared" si="22"/>
        <v>#NAME?</v>
      </c>
      <c r="AO18" s="22"/>
      <c r="AP18" s="11" t="e">
        <f t="shared" si="2"/>
        <v>#NAME?</v>
      </c>
      <c r="AQ18" s="8">
        <v>4225.0656881907071</v>
      </c>
      <c r="AR18" s="11" t="e">
        <f t="shared" si="23"/>
        <v>#NAME?</v>
      </c>
      <c r="AS18" s="11" t="e">
        <f t="shared" si="24"/>
        <v>#NAME?</v>
      </c>
      <c r="AT18" s="11" t="e">
        <f t="shared" si="25"/>
        <v>#NAME?</v>
      </c>
      <c r="AU18" s="11" t="e">
        <f t="shared" si="26"/>
        <v>#NAME?</v>
      </c>
      <c r="AV18" s="11" t="e">
        <f t="shared" si="27"/>
        <v>#NAME?</v>
      </c>
      <c r="AW18" s="22"/>
      <c r="AX18" s="11" t="e">
        <f t="shared" si="3"/>
        <v>#NAME?</v>
      </c>
      <c r="AY18" s="4">
        <v>17</v>
      </c>
    </row>
    <row r="19" spans="1:51">
      <c r="A19" s="4">
        <v>18</v>
      </c>
      <c r="B19" s="8">
        <v>2671</v>
      </c>
      <c r="C19" s="10">
        <v>2804.55</v>
      </c>
      <c r="D19" s="8">
        <v>2944.7775000000001</v>
      </c>
      <c r="E19" s="8">
        <v>3092.0163750000002</v>
      </c>
      <c r="F19" s="8">
        <v>3246.6171937500003</v>
      </c>
      <c r="G19" s="8">
        <v>3408.9480534375007</v>
      </c>
      <c r="H19" s="8">
        <v>3579.395456109376</v>
      </c>
      <c r="I19" s="8">
        <v>3758.3652289148449</v>
      </c>
      <c r="J19" s="8">
        <v>3946.2834903605872</v>
      </c>
      <c r="K19" s="8">
        <v>4025.2091601677989</v>
      </c>
      <c r="L19" s="11" t="e">
        <f t="shared" si="0"/>
        <v>#NAME?</v>
      </c>
      <c r="M19" s="11" t="e">
        <f t="shared" si="4"/>
        <v>#NAME?</v>
      </c>
      <c r="N19" s="11" t="e">
        <f t="shared" si="5"/>
        <v>#NAME?</v>
      </c>
      <c r="O19" s="11" t="e">
        <f t="shared" si="6"/>
        <v>#NAME?</v>
      </c>
      <c r="P19" s="11" t="e">
        <f t="shared" si="7"/>
        <v>#NAME?</v>
      </c>
      <c r="Q19" s="22"/>
      <c r="R19" s="11"/>
      <c r="S19" s="8">
        <v>4079.5494838300647</v>
      </c>
      <c r="T19" s="11" t="e">
        <f t="shared" si="8"/>
        <v>#NAME?</v>
      </c>
      <c r="U19" s="11" t="e">
        <f t="shared" si="9"/>
        <v>#NAME?</v>
      </c>
      <c r="V19" s="11" t="e">
        <f t="shared" si="10"/>
        <v>#NAME?</v>
      </c>
      <c r="W19" s="11" t="e">
        <f t="shared" si="11"/>
        <v>#NAME?</v>
      </c>
      <c r="X19" s="11" t="e">
        <f t="shared" si="12"/>
        <v>#NAME?</v>
      </c>
      <c r="Y19" s="22"/>
      <c r="Z19" s="11"/>
      <c r="AA19" s="8">
        <v>4134.6234018617706</v>
      </c>
      <c r="AB19" s="11" t="e">
        <f t="shared" si="13"/>
        <v>#NAME?</v>
      </c>
      <c r="AC19" s="11" t="e">
        <f t="shared" si="14"/>
        <v>#NAME?</v>
      </c>
      <c r="AD19" s="11" t="e">
        <f t="shared" si="15"/>
        <v>#NAME?</v>
      </c>
      <c r="AE19" s="11" t="e">
        <f t="shared" si="16"/>
        <v>#NAME?</v>
      </c>
      <c r="AF19" s="11" t="e">
        <f t="shared" si="17"/>
        <v>#NAME?</v>
      </c>
      <c r="AG19" s="16"/>
      <c r="AH19" s="11" t="e">
        <f>AG19*AF19</f>
        <v>#NAME?</v>
      </c>
      <c r="AI19" s="8">
        <v>4190.4408177869045</v>
      </c>
      <c r="AJ19" s="11" t="e">
        <f t="shared" si="18"/>
        <v>#NAME?</v>
      </c>
      <c r="AK19" s="11" t="e">
        <f t="shared" si="19"/>
        <v>#NAME?</v>
      </c>
      <c r="AL19" s="11" t="e">
        <f t="shared" si="20"/>
        <v>#NAME?</v>
      </c>
      <c r="AM19" s="11" t="e">
        <f t="shared" si="21"/>
        <v>#NAME?</v>
      </c>
      <c r="AN19" s="11" t="e">
        <f t="shared" si="22"/>
        <v>#NAME?</v>
      </c>
      <c r="AO19" s="22"/>
      <c r="AP19" s="11" t="e">
        <f t="shared" si="2"/>
        <v>#NAME?</v>
      </c>
      <c r="AQ19" s="8">
        <v>4337.1062464094457</v>
      </c>
      <c r="AR19" s="11" t="e">
        <f t="shared" si="23"/>
        <v>#NAME?</v>
      </c>
      <c r="AS19" s="11" t="e">
        <f t="shared" si="24"/>
        <v>#NAME?</v>
      </c>
      <c r="AT19" s="11" t="e">
        <f t="shared" si="25"/>
        <v>#NAME?</v>
      </c>
      <c r="AU19" s="11" t="e">
        <f t="shared" si="26"/>
        <v>#NAME?</v>
      </c>
      <c r="AV19" s="11" t="e">
        <f t="shared" si="27"/>
        <v>#NAME?</v>
      </c>
      <c r="AW19" s="22">
        <f>0.8+0.45</f>
        <v>1.25</v>
      </c>
      <c r="AX19" s="11" t="e">
        <f>AW19*AV19</f>
        <v>#NAME?</v>
      </c>
      <c r="AY19" s="4">
        <v>18</v>
      </c>
    </row>
    <row r="20" spans="1:51">
      <c r="A20" s="4">
        <v>19</v>
      </c>
      <c r="B20" s="8">
        <v>2739</v>
      </c>
      <c r="C20" s="10">
        <v>2875.9500000000003</v>
      </c>
      <c r="D20" s="8">
        <v>3019.7475000000004</v>
      </c>
      <c r="E20" s="8">
        <v>3170.7348750000006</v>
      </c>
      <c r="F20" s="8">
        <v>3329.2716187500009</v>
      </c>
      <c r="G20" s="8">
        <v>3495.7351996875013</v>
      </c>
      <c r="H20" s="8">
        <v>3670.5219596718766</v>
      </c>
      <c r="I20" s="8">
        <v>3854.0480576554705</v>
      </c>
      <c r="J20" s="8">
        <v>4046.7504605382442</v>
      </c>
      <c r="K20" s="8">
        <v>4127.6854697490089</v>
      </c>
      <c r="L20" s="11" t="e">
        <f t="shared" si="0"/>
        <v>#NAME?</v>
      </c>
      <c r="M20" s="11" t="e">
        <f t="shared" si="4"/>
        <v>#NAME?</v>
      </c>
      <c r="N20" s="11" t="e">
        <f t="shared" si="5"/>
        <v>#NAME?</v>
      </c>
      <c r="O20" s="11" t="e">
        <f t="shared" si="6"/>
        <v>#NAME?</v>
      </c>
      <c r="P20" s="11" t="e">
        <f t="shared" si="7"/>
        <v>#NAME?</v>
      </c>
      <c r="Q20" s="22"/>
      <c r="R20" s="11"/>
      <c r="S20" s="8">
        <v>4183.409223590621</v>
      </c>
      <c r="T20" s="11" t="e">
        <f t="shared" si="8"/>
        <v>#NAME?</v>
      </c>
      <c r="U20" s="11" t="e">
        <f t="shared" si="9"/>
        <v>#NAME?</v>
      </c>
      <c r="V20" s="11" t="e">
        <f t="shared" si="10"/>
        <v>#NAME?</v>
      </c>
      <c r="W20" s="11" t="e">
        <f t="shared" si="11"/>
        <v>#NAME?</v>
      </c>
      <c r="X20" s="11" t="e">
        <f t="shared" si="12"/>
        <v>#NAME?</v>
      </c>
      <c r="Y20" s="22"/>
      <c r="Z20" s="11"/>
      <c r="AA20" s="8">
        <v>4239.8852481090944</v>
      </c>
      <c r="AB20" s="11" t="e">
        <f t="shared" si="13"/>
        <v>#NAME?</v>
      </c>
      <c r="AC20" s="11" t="e">
        <f t="shared" si="14"/>
        <v>#NAME?</v>
      </c>
      <c r="AD20" s="11" t="e">
        <f t="shared" si="15"/>
        <v>#NAME?</v>
      </c>
      <c r="AE20" s="11" t="e">
        <f t="shared" si="16"/>
        <v>#NAME?</v>
      </c>
      <c r="AF20" s="11" t="e">
        <f t="shared" si="17"/>
        <v>#NAME?</v>
      </c>
      <c r="AG20" s="16"/>
      <c r="AH20" s="11" t="e">
        <f t="shared" ref="AH20:AH35" si="28">AG20*AF20</f>
        <v>#NAME?</v>
      </c>
      <c r="AI20" s="8">
        <v>4297.1236989585677</v>
      </c>
      <c r="AJ20" s="11" t="e">
        <f t="shared" si="18"/>
        <v>#NAME?</v>
      </c>
      <c r="AK20" s="11" t="e">
        <f t="shared" si="19"/>
        <v>#NAME?</v>
      </c>
      <c r="AL20" s="11" t="e">
        <f t="shared" si="20"/>
        <v>#NAME?</v>
      </c>
      <c r="AM20" s="11" t="e">
        <f t="shared" si="21"/>
        <v>#NAME?</v>
      </c>
      <c r="AN20" s="11" t="e">
        <f t="shared" si="22"/>
        <v>#NAME?</v>
      </c>
      <c r="AO20" s="22"/>
      <c r="AP20" s="11" t="e">
        <f t="shared" si="2"/>
        <v>#NAME?</v>
      </c>
      <c r="AQ20" s="8">
        <v>4447.523028422117</v>
      </c>
      <c r="AR20" s="11" t="e">
        <f t="shared" si="23"/>
        <v>#NAME?</v>
      </c>
      <c r="AS20" s="11" t="e">
        <f t="shared" si="24"/>
        <v>#NAME?</v>
      </c>
      <c r="AT20" s="11" t="e">
        <f t="shared" si="25"/>
        <v>#NAME?</v>
      </c>
      <c r="AU20" s="11" t="e">
        <f t="shared" si="26"/>
        <v>#NAME?</v>
      </c>
      <c r="AV20" s="11" t="e">
        <f t="shared" si="27"/>
        <v>#NAME?</v>
      </c>
      <c r="AW20" s="22"/>
      <c r="AX20" s="11" t="e">
        <f t="shared" ref="AX20:AX23" si="29">AW20*AV20</f>
        <v>#NAME?</v>
      </c>
      <c r="AY20" s="4">
        <v>19</v>
      </c>
    </row>
    <row r="21" spans="1:51">
      <c r="A21" s="4">
        <v>20</v>
      </c>
      <c r="B21" s="8">
        <v>2816</v>
      </c>
      <c r="C21" s="10">
        <v>2956.8</v>
      </c>
      <c r="D21" s="8">
        <v>3104.6400000000003</v>
      </c>
      <c r="E21" s="8">
        <v>3259.8720000000003</v>
      </c>
      <c r="F21" s="8">
        <v>3422.8656000000005</v>
      </c>
      <c r="G21" s="8">
        <v>3594.0088800000008</v>
      </c>
      <c r="H21" s="8">
        <v>3773.7093240000008</v>
      </c>
      <c r="I21" s="8">
        <v>3962.3947902000009</v>
      </c>
      <c r="J21" s="8">
        <v>4160.5145297100007</v>
      </c>
      <c r="K21" s="8">
        <v>4243.7248203042009</v>
      </c>
      <c r="L21" s="11" t="e">
        <f t="shared" si="0"/>
        <v>#NAME?</v>
      </c>
      <c r="M21" s="11" t="e">
        <f t="shared" si="4"/>
        <v>#NAME?</v>
      </c>
      <c r="N21" s="11" t="e">
        <f t="shared" si="5"/>
        <v>#NAME?</v>
      </c>
      <c r="O21" s="11" t="e">
        <f t="shared" si="6"/>
        <v>#NAME?</v>
      </c>
      <c r="P21" s="11" t="e">
        <f t="shared" si="7"/>
        <v>#NAME?</v>
      </c>
      <c r="Q21" s="22"/>
      <c r="R21" s="11"/>
      <c r="S21" s="8">
        <v>4301.0151053783075</v>
      </c>
      <c r="T21" s="11" t="e">
        <f t="shared" si="8"/>
        <v>#NAME?</v>
      </c>
      <c r="U21" s="11" t="e">
        <f t="shared" si="9"/>
        <v>#NAME?</v>
      </c>
      <c r="V21" s="11" t="e">
        <f t="shared" si="10"/>
        <v>#NAME?</v>
      </c>
      <c r="W21" s="11" t="e">
        <f t="shared" si="11"/>
        <v>#NAME?</v>
      </c>
      <c r="X21" s="11" t="e">
        <f t="shared" si="12"/>
        <v>#NAME?</v>
      </c>
      <c r="Y21" s="22"/>
      <c r="Z21" s="11"/>
      <c r="AA21" s="8">
        <v>4359.0788093009151</v>
      </c>
      <c r="AB21" s="11" t="e">
        <f t="shared" si="13"/>
        <v>#NAME?</v>
      </c>
      <c r="AC21" s="11" t="e">
        <f t="shared" si="14"/>
        <v>#NAME?</v>
      </c>
      <c r="AD21" s="11" t="e">
        <f t="shared" si="15"/>
        <v>#NAME?</v>
      </c>
      <c r="AE21" s="11" t="e">
        <f t="shared" si="16"/>
        <v>#NAME?</v>
      </c>
      <c r="AF21" s="11" t="e">
        <f t="shared" si="17"/>
        <v>#NAME?</v>
      </c>
      <c r="AG21" s="16"/>
      <c r="AH21" s="11" t="e">
        <f t="shared" si="28"/>
        <v>#NAME?</v>
      </c>
      <c r="AI21" s="8">
        <v>4417.9263732264781</v>
      </c>
      <c r="AJ21" s="11" t="e">
        <f t="shared" si="18"/>
        <v>#NAME?</v>
      </c>
      <c r="AK21" s="11" t="e">
        <f t="shared" si="19"/>
        <v>#NAME?</v>
      </c>
      <c r="AL21" s="11" t="e">
        <f t="shared" si="20"/>
        <v>#NAME?</v>
      </c>
      <c r="AM21" s="11" t="e">
        <f t="shared" si="21"/>
        <v>#NAME?</v>
      </c>
      <c r="AN21" s="11" t="e">
        <f t="shared" si="22"/>
        <v>#NAME?</v>
      </c>
      <c r="AO21" s="22"/>
      <c r="AP21" s="11" t="e">
        <f t="shared" si="2"/>
        <v>#NAME?</v>
      </c>
      <c r="AQ21" s="8">
        <v>4572.5537962894041</v>
      </c>
      <c r="AR21" s="11" t="e">
        <f t="shared" si="23"/>
        <v>#NAME?</v>
      </c>
      <c r="AS21" s="11" t="e">
        <f t="shared" si="24"/>
        <v>#NAME?</v>
      </c>
      <c r="AT21" s="11" t="e">
        <f t="shared" si="25"/>
        <v>#NAME?</v>
      </c>
      <c r="AU21" s="11" t="e">
        <f t="shared" si="26"/>
        <v>#NAME?</v>
      </c>
      <c r="AV21" s="11" t="e">
        <f t="shared" si="27"/>
        <v>#NAME?</v>
      </c>
      <c r="AW21" s="22"/>
      <c r="AX21" s="11" t="e">
        <f t="shared" si="29"/>
        <v>#NAME?</v>
      </c>
      <c r="AY21" s="4">
        <v>20</v>
      </c>
    </row>
    <row r="22" spans="1:51">
      <c r="A22" s="4">
        <v>21</v>
      </c>
      <c r="B22" s="8">
        <v>2896</v>
      </c>
      <c r="C22" s="10">
        <v>3040.8</v>
      </c>
      <c r="D22" s="8">
        <v>3192.84</v>
      </c>
      <c r="E22" s="8">
        <v>3352.4820000000004</v>
      </c>
      <c r="F22" s="8">
        <v>3520.1061000000004</v>
      </c>
      <c r="G22" s="8">
        <v>3696.1114050000006</v>
      </c>
      <c r="H22" s="8">
        <v>3880.9169752500006</v>
      </c>
      <c r="I22" s="8">
        <v>4074.9628240125007</v>
      </c>
      <c r="J22" s="8">
        <v>4278.7109652131257</v>
      </c>
      <c r="K22" s="8">
        <v>4364.2851845173882</v>
      </c>
      <c r="L22" s="11" t="e">
        <f t="shared" si="0"/>
        <v>#NAME?</v>
      </c>
      <c r="M22" s="11" t="e">
        <f t="shared" si="4"/>
        <v>#NAME?</v>
      </c>
      <c r="N22" s="11" t="e">
        <f t="shared" si="5"/>
        <v>#NAME?</v>
      </c>
      <c r="O22" s="11" t="e">
        <f t="shared" si="6"/>
        <v>#NAME?</v>
      </c>
      <c r="P22" s="11" t="e">
        <f t="shared" si="7"/>
        <v>#NAME?</v>
      </c>
      <c r="Q22" s="22"/>
      <c r="R22" s="11"/>
      <c r="S22" s="8">
        <v>4423.2030345083731</v>
      </c>
      <c r="T22" s="11" t="e">
        <f t="shared" si="8"/>
        <v>#NAME?</v>
      </c>
      <c r="U22" s="11" t="e">
        <f t="shared" si="9"/>
        <v>#NAME?</v>
      </c>
      <c r="V22" s="11" t="e">
        <f t="shared" si="10"/>
        <v>#NAME?</v>
      </c>
      <c r="W22" s="11" t="e">
        <f t="shared" si="11"/>
        <v>#NAME?</v>
      </c>
      <c r="X22" s="11" t="e">
        <f t="shared" si="12"/>
        <v>#NAME?</v>
      </c>
      <c r="Y22" s="22"/>
      <c r="Z22" s="11"/>
      <c r="AA22" s="8">
        <v>4482.9162754742365</v>
      </c>
      <c r="AB22" s="11" t="e">
        <f t="shared" si="13"/>
        <v>#NAME?</v>
      </c>
      <c r="AC22" s="11" t="e">
        <f t="shared" si="14"/>
        <v>#NAME?</v>
      </c>
      <c r="AD22" s="11" t="e">
        <f t="shared" si="15"/>
        <v>#NAME?</v>
      </c>
      <c r="AE22" s="11" t="e">
        <f t="shared" si="16"/>
        <v>#NAME?</v>
      </c>
      <c r="AF22" s="11" t="e">
        <f t="shared" si="17"/>
        <v>#NAME?</v>
      </c>
      <c r="AG22" s="16"/>
      <c r="AH22" s="11" t="e">
        <f t="shared" si="28"/>
        <v>#NAME?</v>
      </c>
      <c r="AI22" s="8">
        <v>4543.435645193139</v>
      </c>
      <c r="AJ22" s="11" t="e">
        <f t="shared" si="18"/>
        <v>#NAME?</v>
      </c>
      <c r="AK22" s="11" t="e">
        <f t="shared" si="19"/>
        <v>#NAME?</v>
      </c>
      <c r="AL22" s="11" t="e">
        <f t="shared" si="20"/>
        <v>#NAME?</v>
      </c>
      <c r="AM22" s="11" t="e">
        <f t="shared" si="21"/>
        <v>#NAME?</v>
      </c>
      <c r="AN22" s="11" t="e">
        <f t="shared" si="22"/>
        <v>#NAME?</v>
      </c>
      <c r="AO22" s="22"/>
      <c r="AP22" s="11" t="e">
        <f t="shared" si="2"/>
        <v>#NAME?</v>
      </c>
      <c r="AQ22" s="8">
        <v>4702.4558927748985</v>
      </c>
      <c r="AR22" s="11" t="e">
        <f t="shared" si="23"/>
        <v>#NAME?</v>
      </c>
      <c r="AS22" s="11" t="e">
        <f t="shared" si="24"/>
        <v>#NAME?</v>
      </c>
      <c r="AT22" s="11" t="e">
        <f t="shared" si="25"/>
        <v>#NAME?</v>
      </c>
      <c r="AU22" s="11" t="e">
        <f t="shared" si="26"/>
        <v>#NAME?</v>
      </c>
      <c r="AV22" s="11" t="e">
        <f t="shared" si="27"/>
        <v>#NAME?</v>
      </c>
      <c r="AW22" s="22"/>
      <c r="AX22" s="11" t="e">
        <f t="shared" si="29"/>
        <v>#NAME?</v>
      </c>
      <c r="AY22" s="4">
        <v>21</v>
      </c>
    </row>
    <row r="23" spans="1:51">
      <c r="A23" s="4">
        <v>22</v>
      </c>
      <c r="B23" s="8">
        <v>2980</v>
      </c>
      <c r="C23" s="10">
        <v>3129</v>
      </c>
      <c r="D23" s="8">
        <v>3285.4500000000003</v>
      </c>
      <c r="E23" s="8">
        <v>3449.7225000000003</v>
      </c>
      <c r="F23" s="8">
        <v>3622.2086250000007</v>
      </c>
      <c r="G23" s="8">
        <v>3803.3190562500008</v>
      </c>
      <c r="H23" s="8">
        <v>3993.4850090625009</v>
      </c>
      <c r="I23" s="8">
        <v>4193.1592595156262</v>
      </c>
      <c r="J23" s="8">
        <v>4402.8172224914078</v>
      </c>
      <c r="K23" s="8">
        <v>4490.8735669412363</v>
      </c>
      <c r="L23" s="11" t="e">
        <f t="shared" si="0"/>
        <v>#NAME?</v>
      </c>
      <c r="M23" s="11" t="e">
        <f t="shared" si="4"/>
        <v>#NAME?</v>
      </c>
      <c r="N23" s="11" t="e">
        <f t="shared" si="5"/>
        <v>#NAME?</v>
      </c>
      <c r="O23" s="11" t="e">
        <f t="shared" si="6"/>
        <v>#NAME?</v>
      </c>
      <c r="P23" s="11" t="e">
        <f t="shared" si="7"/>
        <v>#NAME?</v>
      </c>
      <c r="Q23" s="22"/>
      <c r="R23" s="11"/>
      <c r="S23" s="8">
        <v>4551.5003600949431</v>
      </c>
      <c r="T23" s="11" t="e">
        <f t="shared" si="8"/>
        <v>#NAME?</v>
      </c>
      <c r="U23" s="11" t="e">
        <f t="shared" si="9"/>
        <v>#NAME?</v>
      </c>
      <c r="V23" s="11" t="e">
        <f t="shared" si="10"/>
        <v>#NAME?</v>
      </c>
      <c r="W23" s="11" t="e">
        <f t="shared" si="11"/>
        <v>#NAME?</v>
      </c>
      <c r="X23" s="11" t="e">
        <f t="shared" si="12"/>
        <v>#NAME?</v>
      </c>
      <c r="Y23" s="22"/>
      <c r="Z23" s="11"/>
      <c r="AA23" s="8">
        <v>4612.9456149562247</v>
      </c>
      <c r="AB23" s="11" t="e">
        <f t="shared" si="13"/>
        <v>#NAME?</v>
      </c>
      <c r="AC23" s="11" t="e">
        <f t="shared" si="14"/>
        <v>#NAME?</v>
      </c>
      <c r="AD23" s="11" t="e">
        <f t="shared" si="15"/>
        <v>#NAME?</v>
      </c>
      <c r="AE23" s="11" t="e">
        <f t="shared" si="16"/>
        <v>#NAME?</v>
      </c>
      <c r="AF23" s="11" t="e">
        <f t="shared" si="17"/>
        <v>#NAME?</v>
      </c>
      <c r="AG23" s="16"/>
      <c r="AH23" s="11" t="e">
        <f t="shared" si="28"/>
        <v>#NAME?</v>
      </c>
      <c r="AI23" s="8">
        <v>4675.2203807581345</v>
      </c>
      <c r="AJ23" s="11" t="e">
        <f t="shared" si="18"/>
        <v>#NAME?</v>
      </c>
      <c r="AK23" s="11" t="e">
        <f t="shared" si="19"/>
        <v>#NAME?</v>
      </c>
      <c r="AL23" s="11" t="e">
        <f t="shared" si="20"/>
        <v>#NAME?</v>
      </c>
      <c r="AM23" s="11" t="e">
        <f t="shared" si="21"/>
        <v>#NAME?</v>
      </c>
      <c r="AN23" s="11" t="e">
        <f t="shared" si="22"/>
        <v>#NAME?</v>
      </c>
      <c r="AO23" s="22"/>
      <c r="AP23" s="11" t="e">
        <f t="shared" si="2"/>
        <v>#NAME?</v>
      </c>
      <c r="AQ23" s="8">
        <v>4838.8530940846686</v>
      </c>
      <c r="AR23" s="11" t="e">
        <f t="shared" si="23"/>
        <v>#NAME?</v>
      </c>
      <c r="AS23" s="11" t="e">
        <f t="shared" si="24"/>
        <v>#NAME?</v>
      </c>
      <c r="AT23" s="11" t="e">
        <f t="shared" si="25"/>
        <v>#NAME?</v>
      </c>
      <c r="AU23" s="11" t="e">
        <f t="shared" si="26"/>
        <v>#NAME?</v>
      </c>
      <c r="AV23" s="11" t="e">
        <f t="shared" si="27"/>
        <v>#NAME?</v>
      </c>
      <c r="AW23" s="22"/>
      <c r="AX23" s="11" t="e">
        <f t="shared" si="29"/>
        <v>#NAME?</v>
      </c>
      <c r="AY23" s="4">
        <v>22</v>
      </c>
    </row>
    <row r="24" spans="1:51">
      <c r="A24" s="4">
        <v>23</v>
      </c>
      <c r="B24" s="8">
        <v>3075</v>
      </c>
      <c r="C24" s="10">
        <v>3228.75</v>
      </c>
      <c r="D24" s="8">
        <v>3390.1875</v>
      </c>
      <c r="E24" s="8">
        <v>3559.6968750000001</v>
      </c>
      <c r="F24" s="8">
        <v>3737.6817187500001</v>
      </c>
      <c r="G24" s="8">
        <v>3924.5658046875001</v>
      </c>
      <c r="H24" s="8">
        <v>4120.7940949218755</v>
      </c>
      <c r="I24" s="8">
        <v>4326.8337996679693</v>
      </c>
      <c r="J24" s="8">
        <v>4543.1754896513676</v>
      </c>
      <c r="K24" s="8">
        <v>4634.0389994443949</v>
      </c>
      <c r="L24" s="11" t="e">
        <f t="shared" si="0"/>
        <v>#NAME?</v>
      </c>
      <c r="M24" s="11" t="e">
        <f t="shared" si="4"/>
        <v>#NAME?</v>
      </c>
      <c r="N24" s="11" t="e">
        <f t="shared" si="5"/>
        <v>#NAME?</v>
      </c>
      <c r="O24" s="11" t="e">
        <f t="shared" si="6"/>
        <v>#NAME?</v>
      </c>
      <c r="P24" s="11" t="e">
        <f t="shared" si="7"/>
        <v>#NAME?</v>
      </c>
      <c r="Q24" s="22"/>
      <c r="R24" s="11"/>
      <c r="S24" s="8">
        <v>4696.5985259368945</v>
      </c>
      <c r="T24" s="11" t="e">
        <f t="shared" si="8"/>
        <v>#NAME?</v>
      </c>
      <c r="U24" s="11" t="e">
        <f t="shared" si="9"/>
        <v>#NAME?</v>
      </c>
      <c r="V24" s="11" t="e">
        <f t="shared" si="10"/>
        <v>#NAME?</v>
      </c>
      <c r="W24" s="11" t="e">
        <f t="shared" si="11"/>
        <v>#NAME?</v>
      </c>
      <c r="X24" s="11" t="e">
        <f t="shared" si="12"/>
        <v>#NAME?</v>
      </c>
      <c r="Y24" s="22"/>
      <c r="Z24" s="11"/>
      <c r="AA24" s="8">
        <v>4760.0026060370428</v>
      </c>
      <c r="AB24" s="11" t="e">
        <f t="shared" si="13"/>
        <v>#NAME?</v>
      </c>
      <c r="AC24" s="11" t="e">
        <f t="shared" si="14"/>
        <v>#NAME?</v>
      </c>
      <c r="AD24" s="11" t="e">
        <f t="shared" si="15"/>
        <v>#NAME?</v>
      </c>
      <c r="AE24" s="11" t="e">
        <f t="shared" si="16"/>
        <v>#NAME?</v>
      </c>
      <c r="AF24" s="11" t="e">
        <f t="shared" si="17"/>
        <v>#NAME?</v>
      </c>
      <c r="AG24" s="16"/>
      <c r="AH24" s="11" t="e">
        <f t="shared" si="28"/>
        <v>#NAME?</v>
      </c>
      <c r="AI24" s="8">
        <v>4824.2626412185436</v>
      </c>
      <c r="AJ24" s="11" t="e">
        <f t="shared" si="18"/>
        <v>#NAME?</v>
      </c>
      <c r="AK24" s="11" t="e">
        <f t="shared" si="19"/>
        <v>#NAME?</v>
      </c>
      <c r="AL24" s="11" t="e">
        <f t="shared" si="20"/>
        <v>#NAME?</v>
      </c>
      <c r="AM24" s="11" t="e">
        <f t="shared" si="21"/>
        <v>#NAME?</v>
      </c>
      <c r="AN24" s="11" t="e">
        <f t="shared" si="22"/>
        <v>#NAME?</v>
      </c>
      <c r="AO24" s="22">
        <v>1</v>
      </c>
      <c r="AP24" s="11" t="e">
        <f>AO24*AN24</f>
        <v>#NAME?</v>
      </c>
      <c r="AQ24" s="8">
        <v>4993.1118336611926</v>
      </c>
      <c r="AR24" s="11" t="e">
        <f t="shared" si="23"/>
        <v>#NAME?</v>
      </c>
      <c r="AS24" s="11" t="e">
        <f t="shared" si="24"/>
        <v>#NAME?</v>
      </c>
      <c r="AT24" s="11" t="e">
        <f t="shared" si="25"/>
        <v>#NAME?</v>
      </c>
      <c r="AU24" s="11" t="e">
        <f t="shared" si="26"/>
        <v>#NAME?</v>
      </c>
      <c r="AV24" s="11" t="e">
        <f t="shared" si="27"/>
        <v>#NAME?</v>
      </c>
      <c r="AW24" s="22">
        <v>4</v>
      </c>
      <c r="AX24" s="11" t="e">
        <f>AW24*AV24</f>
        <v>#NAME?</v>
      </c>
      <c r="AY24" s="4">
        <v>23</v>
      </c>
    </row>
    <row r="25" spans="1:51">
      <c r="A25" s="4">
        <v>24</v>
      </c>
      <c r="B25" s="8">
        <v>3171</v>
      </c>
      <c r="C25" s="10">
        <v>3329.55</v>
      </c>
      <c r="D25" s="8">
        <v>3496.0275000000001</v>
      </c>
      <c r="E25" s="8">
        <v>3670.8288750000002</v>
      </c>
      <c r="F25" s="8">
        <v>3854.3703187500005</v>
      </c>
      <c r="G25" s="8">
        <v>4047.0888346875008</v>
      </c>
      <c r="H25" s="8">
        <v>4249.4432764218764</v>
      </c>
      <c r="I25" s="8">
        <v>4461.9154402429704</v>
      </c>
      <c r="J25" s="8">
        <v>4685.0112122551191</v>
      </c>
      <c r="K25" s="8">
        <v>4778.7114365002217</v>
      </c>
      <c r="L25" s="11" t="e">
        <f t="shared" si="0"/>
        <v>#NAME?</v>
      </c>
      <c r="M25" s="11" t="e">
        <f t="shared" si="4"/>
        <v>#NAME?</v>
      </c>
      <c r="N25" s="11" t="e">
        <f t="shared" si="5"/>
        <v>#NAME?</v>
      </c>
      <c r="O25" s="11" t="e">
        <f t="shared" si="6"/>
        <v>#NAME?</v>
      </c>
      <c r="P25" s="11" t="e">
        <f t="shared" si="7"/>
        <v>#NAME?</v>
      </c>
      <c r="Q25" s="22"/>
      <c r="R25" s="11"/>
      <c r="S25" s="8">
        <v>4843.2240408929747</v>
      </c>
      <c r="T25" s="11" t="e">
        <f t="shared" si="8"/>
        <v>#NAME?</v>
      </c>
      <c r="U25" s="11" t="e">
        <f t="shared" si="9"/>
        <v>#NAME?</v>
      </c>
      <c r="V25" s="11" t="e">
        <f t="shared" si="10"/>
        <v>#NAME?</v>
      </c>
      <c r="W25" s="11" t="e">
        <f t="shared" si="11"/>
        <v>#NAME?</v>
      </c>
      <c r="X25" s="11" t="e">
        <f t="shared" si="12"/>
        <v>#NAME?</v>
      </c>
      <c r="Y25" s="22"/>
      <c r="Z25" s="11"/>
      <c r="AA25" s="8">
        <v>4908.6075654450306</v>
      </c>
      <c r="AB25" s="11" t="e">
        <f t="shared" si="13"/>
        <v>#NAME?</v>
      </c>
      <c r="AC25" s="11" t="e">
        <f t="shared" si="14"/>
        <v>#NAME?</v>
      </c>
      <c r="AD25" s="11" t="e">
        <f t="shared" si="15"/>
        <v>#NAME?</v>
      </c>
      <c r="AE25" s="11" t="e">
        <f t="shared" si="16"/>
        <v>#NAME?</v>
      </c>
      <c r="AF25" s="11" t="e">
        <f t="shared" si="17"/>
        <v>#NAME?</v>
      </c>
      <c r="AG25" s="16"/>
      <c r="AH25" s="11" t="e">
        <f t="shared" si="28"/>
        <v>#NAME?</v>
      </c>
      <c r="AI25" s="8">
        <v>4974.8737675785387</v>
      </c>
      <c r="AJ25" s="11" t="e">
        <f t="shared" si="18"/>
        <v>#NAME?</v>
      </c>
      <c r="AK25" s="11" t="e">
        <f t="shared" si="19"/>
        <v>#NAME?</v>
      </c>
      <c r="AL25" s="11" t="e">
        <f t="shared" si="20"/>
        <v>#NAME?</v>
      </c>
      <c r="AM25" s="11" t="e">
        <f t="shared" si="21"/>
        <v>#NAME?</v>
      </c>
      <c r="AN25" s="11" t="e">
        <f t="shared" si="22"/>
        <v>#NAME?</v>
      </c>
      <c r="AO25" s="22"/>
      <c r="AP25" s="11" t="e">
        <f t="shared" ref="AP25:AP35" si="30">AO25*AN25</f>
        <v>#NAME?</v>
      </c>
      <c r="AQ25" s="8">
        <v>5148.9943494437875</v>
      </c>
      <c r="AR25" s="11" t="e">
        <f t="shared" si="23"/>
        <v>#NAME?</v>
      </c>
      <c r="AS25" s="11" t="e">
        <f t="shared" si="24"/>
        <v>#NAME?</v>
      </c>
      <c r="AT25" s="11" t="e">
        <f t="shared" si="25"/>
        <v>#NAME?</v>
      </c>
      <c r="AU25" s="11" t="e">
        <f t="shared" si="26"/>
        <v>#NAME?</v>
      </c>
      <c r="AV25" s="11" t="e">
        <f t="shared" si="27"/>
        <v>#NAME?</v>
      </c>
      <c r="AW25" s="22"/>
      <c r="AX25" s="11" t="e">
        <f t="shared" ref="AX25:AX26" si="31">AW25*AV25</f>
        <v>#NAME?</v>
      </c>
      <c r="AY25" s="4">
        <v>24</v>
      </c>
    </row>
    <row r="26" spans="1:51">
      <c r="A26" s="4">
        <v>25</v>
      </c>
      <c r="B26" s="8">
        <v>3273</v>
      </c>
      <c r="C26" s="10">
        <v>3436.65</v>
      </c>
      <c r="D26" s="8">
        <v>3608.4825000000001</v>
      </c>
      <c r="E26" s="8">
        <v>3788.9066250000001</v>
      </c>
      <c r="F26" s="8">
        <v>3978.3519562500001</v>
      </c>
      <c r="G26" s="8">
        <v>4177.2695540625</v>
      </c>
      <c r="H26" s="8">
        <v>4386.1330317656248</v>
      </c>
      <c r="I26" s="8">
        <v>4605.4396833539058</v>
      </c>
      <c r="J26" s="8">
        <v>4835.7116675216012</v>
      </c>
      <c r="K26" s="8">
        <v>4932.4259008720337</v>
      </c>
      <c r="L26" s="11" t="e">
        <f t="shared" si="0"/>
        <v>#NAME?</v>
      </c>
      <c r="M26" s="11" t="e">
        <f t="shared" si="4"/>
        <v>#NAME?</v>
      </c>
      <c r="N26" s="11" t="e">
        <f t="shared" si="5"/>
        <v>#NAME?</v>
      </c>
      <c r="O26" s="11" t="e">
        <f t="shared" si="6"/>
        <v>#NAME?</v>
      </c>
      <c r="P26" s="11" t="e">
        <f t="shared" si="7"/>
        <v>#NAME?</v>
      </c>
      <c r="Q26" s="22"/>
      <c r="R26" s="11"/>
      <c r="S26" s="8">
        <v>4999.0136505338069</v>
      </c>
      <c r="T26" s="11" t="e">
        <f t="shared" si="8"/>
        <v>#NAME?</v>
      </c>
      <c r="U26" s="11" t="e">
        <f t="shared" si="9"/>
        <v>#NAME?</v>
      </c>
      <c r="V26" s="11" t="e">
        <f t="shared" si="10"/>
        <v>#NAME?</v>
      </c>
      <c r="W26" s="11" t="e">
        <f t="shared" si="11"/>
        <v>#NAME?</v>
      </c>
      <c r="X26" s="11" t="e">
        <f t="shared" si="12"/>
        <v>#NAME?</v>
      </c>
      <c r="Y26" s="22"/>
      <c r="Z26" s="11"/>
      <c r="AA26" s="8">
        <v>5066.5003348160135</v>
      </c>
      <c r="AB26" s="11" t="e">
        <f t="shared" si="13"/>
        <v>#NAME?</v>
      </c>
      <c r="AC26" s="11" t="e">
        <f t="shared" si="14"/>
        <v>#NAME?</v>
      </c>
      <c r="AD26" s="11" t="e">
        <f t="shared" si="15"/>
        <v>#NAME?</v>
      </c>
      <c r="AE26" s="11" t="e">
        <f t="shared" si="16"/>
        <v>#NAME?</v>
      </c>
      <c r="AF26" s="11" t="e">
        <f t="shared" si="17"/>
        <v>#NAME?</v>
      </c>
      <c r="AG26" s="16"/>
      <c r="AH26" s="11" t="e">
        <f t="shared" si="28"/>
        <v>#NAME?</v>
      </c>
      <c r="AI26" s="8">
        <v>5134.8980893360304</v>
      </c>
      <c r="AJ26" s="11" t="e">
        <f t="shared" si="18"/>
        <v>#NAME?</v>
      </c>
      <c r="AK26" s="11" t="e">
        <f t="shared" si="19"/>
        <v>#NAME?</v>
      </c>
      <c r="AL26" s="11" t="e">
        <f t="shared" si="20"/>
        <v>#NAME?</v>
      </c>
      <c r="AM26" s="11" t="e">
        <f t="shared" si="21"/>
        <v>#NAME?</v>
      </c>
      <c r="AN26" s="11" t="e">
        <f t="shared" si="22"/>
        <v>#NAME?</v>
      </c>
      <c r="AO26" s="22"/>
      <c r="AP26" s="11" t="e">
        <f t="shared" si="30"/>
        <v>#NAME?</v>
      </c>
      <c r="AQ26" s="8">
        <v>5314.6195224627909</v>
      </c>
      <c r="AR26" s="11" t="e">
        <f t="shared" si="23"/>
        <v>#NAME?</v>
      </c>
      <c r="AS26" s="11" t="e">
        <f t="shared" si="24"/>
        <v>#NAME?</v>
      </c>
      <c r="AT26" s="11" t="e">
        <f t="shared" si="25"/>
        <v>#NAME?</v>
      </c>
      <c r="AU26" s="11" t="e">
        <f t="shared" si="26"/>
        <v>#NAME?</v>
      </c>
      <c r="AV26" s="11" t="e">
        <f t="shared" si="27"/>
        <v>#NAME?</v>
      </c>
      <c r="AW26" s="22"/>
      <c r="AX26" s="11" t="e">
        <f t="shared" si="31"/>
        <v>#NAME?</v>
      </c>
      <c r="AY26" s="4">
        <v>25</v>
      </c>
    </row>
    <row r="27" spans="1:51">
      <c r="A27" s="4">
        <v>26</v>
      </c>
      <c r="B27" s="8">
        <v>3380</v>
      </c>
      <c r="C27" s="10">
        <v>3549</v>
      </c>
      <c r="D27" s="8">
        <v>3726.4500000000003</v>
      </c>
      <c r="E27" s="8">
        <v>3912.7725000000005</v>
      </c>
      <c r="F27" s="8">
        <v>4108.4111250000005</v>
      </c>
      <c r="G27" s="8">
        <v>4313.8316812500007</v>
      </c>
      <c r="H27" s="8">
        <v>4529.5232653125013</v>
      </c>
      <c r="I27" s="8">
        <v>4755.9994285781268</v>
      </c>
      <c r="J27" s="8">
        <v>4993.799400007033</v>
      </c>
      <c r="K27" s="8">
        <v>5093.6753880071738</v>
      </c>
      <c r="L27" s="11" t="e">
        <f t="shared" si="0"/>
        <v>#NAME?</v>
      </c>
      <c r="M27" s="11" t="e">
        <f t="shared" si="4"/>
        <v>#NAME?</v>
      </c>
      <c r="N27" s="11" t="e">
        <f t="shared" si="5"/>
        <v>#NAME?</v>
      </c>
      <c r="O27" s="11" t="e">
        <f t="shared" si="6"/>
        <v>#NAME?</v>
      </c>
      <c r="P27" s="11" t="e">
        <f t="shared" si="7"/>
        <v>#NAME?</v>
      </c>
      <c r="Q27" s="22"/>
      <c r="R27" s="11"/>
      <c r="S27" s="8">
        <v>5162.4400057452713</v>
      </c>
      <c r="T27" s="11" t="e">
        <f t="shared" si="8"/>
        <v>#NAME?</v>
      </c>
      <c r="U27" s="11" t="e">
        <f t="shared" si="9"/>
        <v>#NAME?</v>
      </c>
      <c r="V27" s="11" t="e">
        <f t="shared" si="10"/>
        <v>#NAME?</v>
      </c>
      <c r="W27" s="11" t="e">
        <f t="shared" si="11"/>
        <v>#NAME?</v>
      </c>
      <c r="X27" s="11" t="e">
        <f t="shared" si="12"/>
        <v>#NAME?</v>
      </c>
      <c r="Y27" s="22"/>
      <c r="Z27" s="11"/>
      <c r="AA27" s="8">
        <v>5232.1329458228329</v>
      </c>
      <c r="AB27" s="11" t="e">
        <f t="shared" si="13"/>
        <v>#NAME?</v>
      </c>
      <c r="AC27" s="11" t="e">
        <f t="shared" si="14"/>
        <v>#NAME?</v>
      </c>
      <c r="AD27" s="11" t="e">
        <f t="shared" si="15"/>
        <v>#NAME?</v>
      </c>
      <c r="AE27" s="11" t="e">
        <f t="shared" si="16"/>
        <v>#NAME?</v>
      </c>
      <c r="AF27" s="11" t="e">
        <f t="shared" si="17"/>
        <v>#NAME?</v>
      </c>
      <c r="AG27" s="16"/>
      <c r="AH27" s="11" t="e">
        <f t="shared" si="28"/>
        <v>#NAME?</v>
      </c>
      <c r="AI27" s="8">
        <v>5302.7667405914417</v>
      </c>
      <c r="AJ27" s="11" t="e">
        <f t="shared" si="18"/>
        <v>#NAME?</v>
      </c>
      <c r="AK27" s="11" t="e">
        <f t="shared" si="19"/>
        <v>#NAME?</v>
      </c>
      <c r="AL27" s="11" t="e">
        <f t="shared" si="20"/>
        <v>#NAME?</v>
      </c>
      <c r="AM27" s="11" t="e">
        <f t="shared" si="21"/>
        <v>#NAME?</v>
      </c>
      <c r="AN27" s="11" t="e">
        <f t="shared" si="22"/>
        <v>#NAME?</v>
      </c>
      <c r="AO27" s="22"/>
      <c r="AP27" s="11" t="e">
        <f t="shared" si="30"/>
        <v>#NAME?</v>
      </c>
      <c r="AQ27" s="8">
        <v>5488.3635765121417</v>
      </c>
      <c r="AR27" s="11" t="e">
        <f t="shared" si="23"/>
        <v>#NAME?</v>
      </c>
      <c r="AS27" s="11" t="e">
        <f t="shared" si="24"/>
        <v>#NAME?</v>
      </c>
      <c r="AT27" s="11" t="e">
        <f t="shared" si="25"/>
        <v>#NAME?</v>
      </c>
      <c r="AU27" s="11" t="e">
        <f t="shared" si="26"/>
        <v>#NAME?</v>
      </c>
      <c r="AV27" s="11" t="e">
        <f t="shared" si="27"/>
        <v>#NAME?</v>
      </c>
      <c r="AW27" s="22">
        <v>0.75</v>
      </c>
      <c r="AX27" s="11" t="e">
        <f>AW27*AV27</f>
        <v>#NAME?</v>
      </c>
      <c r="AY27" s="4">
        <v>26</v>
      </c>
    </row>
    <row r="28" spans="1:51">
      <c r="A28" s="4">
        <v>27</v>
      </c>
      <c r="B28" s="8">
        <v>3498</v>
      </c>
      <c r="C28" s="10">
        <v>3672.9</v>
      </c>
      <c r="D28" s="8">
        <v>3856.5450000000001</v>
      </c>
      <c r="E28" s="8">
        <v>4049.3722500000003</v>
      </c>
      <c r="F28" s="8">
        <v>4251.8408625000002</v>
      </c>
      <c r="G28" s="8">
        <v>4464.4329056250008</v>
      </c>
      <c r="H28" s="8">
        <v>4687.6545509062507</v>
      </c>
      <c r="I28" s="8">
        <v>4922.0372784515639</v>
      </c>
      <c r="J28" s="8">
        <v>5168.1391423741425</v>
      </c>
      <c r="K28" s="8">
        <v>5271.5019252216252</v>
      </c>
      <c r="L28" s="11" t="e">
        <f t="shared" si="0"/>
        <v>#NAME?</v>
      </c>
      <c r="M28" s="11" t="e">
        <f t="shared" si="4"/>
        <v>#NAME?</v>
      </c>
      <c r="N28" s="11" t="e">
        <f t="shared" si="5"/>
        <v>#NAME?</v>
      </c>
      <c r="O28" s="11" t="e">
        <f t="shared" si="6"/>
        <v>#NAME?</v>
      </c>
      <c r="P28" s="11" t="e">
        <f t="shared" si="7"/>
        <v>#NAME?</v>
      </c>
      <c r="Q28" s="22"/>
      <c r="R28" s="11"/>
      <c r="S28" s="8">
        <v>5342.6672012121171</v>
      </c>
      <c r="T28" s="11" t="e">
        <f t="shared" si="8"/>
        <v>#NAME?</v>
      </c>
      <c r="U28" s="11" t="e">
        <f t="shared" si="9"/>
        <v>#NAME?</v>
      </c>
      <c r="V28" s="11" t="e">
        <f t="shared" si="10"/>
        <v>#NAME?</v>
      </c>
      <c r="W28" s="11" t="e">
        <f t="shared" si="11"/>
        <v>#NAME?</v>
      </c>
      <c r="X28" s="11" t="e">
        <f t="shared" si="12"/>
        <v>#NAME?</v>
      </c>
      <c r="Y28" s="22"/>
      <c r="Z28" s="11"/>
      <c r="AA28" s="8">
        <v>5414.7932084284812</v>
      </c>
      <c r="AB28" s="11" t="e">
        <f t="shared" si="13"/>
        <v>#NAME?</v>
      </c>
      <c r="AC28" s="11" t="e">
        <f t="shared" si="14"/>
        <v>#NAME?</v>
      </c>
      <c r="AD28" s="11" t="e">
        <f t="shared" si="15"/>
        <v>#NAME?</v>
      </c>
      <c r="AE28" s="11" t="e">
        <f t="shared" si="16"/>
        <v>#NAME?</v>
      </c>
      <c r="AF28" s="11" t="e">
        <f t="shared" si="17"/>
        <v>#NAME?</v>
      </c>
      <c r="AG28" s="16"/>
      <c r="AH28" s="11" t="e">
        <f t="shared" si="28"/>
        <v>#NAME?</v>
      </c>
      <c r="AI28" s="8">
        <v>5487.8929167422657</v>
      </c>
      <c r="AJ28" s="11" t="e">
        <f t="shared" si="18"/>
        <v>#NAME?</v>
      </c>
      <c r="AK28" s="11" t="e">
        <f t="shared" si="19"/>
        <v>#NAME?</v>
      </c>
      <c r="AL28" s="11" t="e">
        <f t="shared" si="20"/>
        <v>#NAME?</v>
      </c>
      <c r="AM28" s="11" t="e">
        <f t="shared" si="21"/>
        <v>#NAME?</v>
      </c>
      <c r="AN28" s="11" t="e">
        <f t="shared" si="22"/>
        <v>#NAME?</v>
      </c>
      <c r="AO28" s="22"/>
      <c r="AP28" s="11" t="e">
        <f t="shared" si="30"/>
        <v>#NAME?</v>
      </c>
      <c r="AQ28" s="8">
        <v>5679.9691688282446</v>
      </c>
      <c r="AR28" s="11" t="e">
        <f t="shared" si="23"/>
        <v>#NAME?</v>
      </c>
      <c r="AS28" s="11" t="e">
        <f t="shared" si="24"/>
        <v>#NAME?</v>
      </c>
      <c r="AT28" s="11" t="e">
        <f t="shared" si="25"/>
        <v>#NAME?</v>
      </c>
      <c r="AU28" s="11" t="e">
        <f t="shared" si="26"/>
        <v>#NAME?</v>
      </c>
      <c r="AV28" s="11" t="e">
        <f t="shared" si="27"/>
        <v>#NAME?</v>
      </c>
      <c r="AW28" s="22"/>
      <c r="AX28" s="11" t="e">
        <f t="shared" ref="AX28:AX35" si="32">AW28*AV28</f>
        <v>#NAME?</v>
      </c>
      <c r="AY28" s="4">
        <v>27</v>
      </c>
    </row>
    <row r="29" spans="1:51">
      <c r="A29" s="4">
        <v>28</v>
      </c>
      <c r="B29" s="8">
        <v>3631</v>
      </c>
      <c r="C29" s="10">
        <v>3812.55</v>
      </c>
      <c r="D29" s="8">
        <v>4003.1775000000002</v>
      </c>
      <c r="E29" s="8">
        <v>4203.3363750000008</v>
      </c>
      <c r="F29" s="8">
        <v>4413.5031937500007</v>
      </c>
      <c r="G29" s="8">
        <v>4634.1783534375008</v>
      </c>
      <c r="H29" s="8">
        <v>4865.8872711093763</v>
      </c>
      <c r="I29" s="8">
        <v>5109.1816346648457</v>
      </c>
      <c r="J29" s="8">
        <v>5364.6407163980884</v>
      </c>
      <c r="K29" s="8">
        <v>5471.9335307260499</v>
      </c>
      <c r="L29" s="11" t="e">
        <f t="shared" si="0"/>
        <v>#NAME?</v>
      </c>
      <c r="M29" s="11" t="e">
        <f t="shared" si="4"/>
        <v>#NAME?</v>
      </c>
      <c r="N29" s="11" t="e">
        <f t="shared" si="5"/>
        <v>#NAME?</v>
      </c>
      <c r="O29" s="11" t="e">
        <f t="shared" si="6"/>
        <v>#NAME?</v>
      </c>
      <c r="P29" s="11" t="e">
        <f t="shared" si="7"/>
        <v>#NAME?</v>
      </c>
      <c r="Q29" s="22"/>
      <c r="R29" s="11"/>
      <c r="S29" s="8">
        <v>5545.8046333908524</v>
      </c>
      <c r="T29" s="11" t="e">
        <f t="shared" si="8"/>
        <v>#NAME?</v>
      </c>
      <c r="U29" s="11" t="e">
        <f t="shared" si="9"/>
        <v>#NAME?</v>
      </c>
      <c r="V29" s="11" t="e">
        <f t="shared" si="10"/>
        <v>#NAME?</v>
      </c>
      <c r="W29" s="11" t="e">
        <f t="shared" si="11"/>
        <v>#NAME?</v>
      </c>
      <c r="X29" s="11" t="e">
        <f t="shared" si="12"/>
        <v>#NAME?</v>
      </c>
      <c r="Y29" s="22"/>
      <c r="Z29" s="11"/>
      <c r="AA29" s="8">
        <v>5620.6729959416289</v>
      </c>
      <c r="AB29" s="11" t="e">
        <f t="shared" si="13"/>
        <v>#NAME?</v>
      </c>
      <c r="AC29" s="11" t="e">
        <f t="shared" si="14"/>
        <v>#NAME?</v>
      </c>
      <c r="AD29" s="11" t="e">
        <f t="shared" si="15"/>
        <v>#NAME?</v>
      </c>
      <c r="AE29" s="11" t="e">
        <f t="shared" si="16"/>
        <v>#NAME?</v>
      </c>
      <c r="AF29" s="11" t="e">
        <f t="shared" si="17"/>
        <v>#NAME?</v>
      </c>
      <c r="AG29" s="16"/>
      <c r="AH29" s="11" t="e">
        <f t="shared" si="28"/>
        <v>#NAME?</v>
      </c>
      <c r="AI29" s="8">
        <v>5696.5520813868416</v>
      </c>
      <c r="AJ29" s="11" t="e">
        <f t="shared" si="18"/>
        <v>#NAME?</v>
      </c>
      <c r="AK29" s="11" t="e">
        <f t="shared" si="19"/>
        <v>#NAME?</v>
      </c>
      <c r="AL29" s="11" t="e">
        <f t="shared" si="20"/>
        <v>#NAME?</v>
      </c>
      <c r="AM29" s="11" t="e">
        <f t="shared" si="21"/>
        <v>#NAME?</v>
      </c>
      <c r="AN29" s="11" t="e">
        <f t="shared" si="22"/>
        <v>#NAME?</v>
      </c>
      <c r="AO29" s="22"/>
      <c r="AP29" s="11" t="e">
        <f t="shared" si="30"/>
        <v>#NAME?</v>
      </c>
      <c r="AQ29" s="8">
        <v>5895.9314042353808</v>
      </c>
      <c r="AR29" s="11" t="e">
        <f t="shared" si="23"/>
        <v>#NAME?</v>
      </c>
      <c r="AS29" s="11" t="e">
        <f t="shared" si="24"/>
        <v>#NAME?</v>
      </c>
      <c r="AT29" s="11" t="e">
        <f t="shared" si="25"/>
        <v>#NAME?</v>
      </c>
      <c r="AU29" s="11" t="e">
        <f t="shared" si="26"/>
        <v>#NAME?</v>
      </c>
      <c r="AV29" s="11" t="e">
        <f t="shared" si="27"/>
        <v>#NAME?</v>
      </c>
      <c r="AW29" s="22"/>
      <c r="AX29" s="11" t="e">
        <f t="shared" si="32"/>
        <v>#NAME?</v>
      </c>
      <c r="AY29" s="4">
        <v>28</v>
      </c>
    </row>
    <row r="30" spans="1:51">
      <c r="A30" s="4">
        <v>29</v>
      </c>
      <c r="B30" s="8">
        <v>3766</v>
      </c>
      <c r="C30" s="10">
        <v>3954.3</v>
      </c>
      <c r="D30" s="8">
        <v>4152.0150000000003</v>
      </c>
      <c r="E30" s="8">
        <v>4359.6157500000008</v>
      </c>
      <c r="F30" s="8">
        <v>4577.5965375000014</v>
      </c>
      <c r="G30" s="8">
        <v>4806.476364375002</v>
      </c>
      <c r="H30" s="8">
        <v>5046.8001825937527</v>
      </c>
      <c r="I30" s="8">
        <v>5299.1401917234407</v>
      </c>
      <c r="J30" s="8">
        <v>5564.0972013096134</v>
      </c>
      <c r="K30" s="8">
        <v>5675.3791453358053</v>
      </c>
      <c r="L30" s="11" t="e">
        <f t="shared" si="0"/>
        <v>#NAME?</v>
      </c>
      <c r="M30" s="11" t="e">
        <f t="shared" si="4"/>
        <v>#NAME?</v>
      </c>
      <c r="N30" s="11" t="e">
        <f t="shared" si="5"/>
        <v>#NAME?</v>
      </c>
      <c r="O30" s="11" t="e">
        <f t="shared" si="6"/>
        <v>#NAME?</v>
      </c>
      <c r="P30" s="11" t="e">
        <f t="shared" si="7"/>
        <v>#NAME?</v>
      </c>
      <c r="Q30" s="22"/>
      <c r="R30" s="11"/>
      <c r="S30" s="8">
        <v>5751.9967637978389</v>
      </c>
      <c r="T30" s="11" t="e">
        <f t="shared" si="8"/>
        <v>#NAME?</v>
      </c>
      <c r="U30" s="11" t="e">
        <f t="shared" si="9"/>
        <v>#NAME?</v>
      </c>
      <c r="V30" s="11" t="e">
        <f t="shared" si="10"/>
        <v>#NAME?</v>
      </c>
      <c r="W30" s="11" t="e">
        <f t="shared" si="11"/>
        <v>#NAME?</v>
      </c>
      <c r="X30" s="11" t="e">
        <f t="shared" si="12"/>
        <v>#NAME?</v>
      </c>
      <c r="Y30" s="22"/>
      <c r="Z30" s="11"/>
      <c r="AA30" s="8">
        <v>5829.6487201091104</v>
      </c>
      <c r="AB30" s="11" t="e">
        <f t="shared" si="13"/>
        <v>#NAME?</v>
      </c>
      <c r="AC30" s="11" t="e">
        <f t="shared" si="14"/>
        <v>#NAME?</v>
      </c>
      <c r="AD30" s="11" t="e">
        <f t="shared" si="15"/>
        <v>#NAME?</v>
      </c>
      <c r="AE30" s="11" t="e">
        <f t="shared" si="16"/>
        <v>#NAME?</v>
      </c>
      <c r="AF30" s="11" t="e">
        <f t="shared" si="17"/>
        <v>#NAME?</v>
      </c>
      <c r="AG30" s="16"/>
      <c r="AH30" s="11" t="e">
        <f t="shared" si="28"/>
        <v>#NAME?</v>
      </c>
      <c r="AI30" s="8">
        <v>5908.3489778305839</v>
      </c>
      <c r="AJ30" s="11" t="e">
        <f t="shared" si="18"/>
        <v>#NAME?</v>
      </c>
      <c r="AK30" s="11" t="e">
        <f t="shared" si="19"/>
        <v>#NAME?</v>
      </c>
      <c r="AL30" s="11" t="e">
        <f t="shared" si="20"/>
        <v>#NAME?</v>
      </c>
      <c r="AM30" s="11" t="e">
        <f t="shared" si="21"/>
        <v>#NAME?</v>
      </c>
      <c r="AN30" s="11" t="e">
        <f t="shared" si="22"/>
        <v>#NAME?</v>
      </c>
      <c r="AO30" s="22"/>
      <c r="AP30" s="11" t="e">
        <f t="shared" si="30"/>
        <v>#NAME?</v>
      </c>
      <c r="AQ30" s="8">
        <v>6115.1411920546534</v>
      </c>
      <c r="AR30" s="11" t="e">
        <f t="shared" si="23"/>
        <v>#NAME?</v>
      </c>
      <c r="AS30" s="11" t="e">
        <f t="shared" si="24"/>
        <v>#NAME?</v>
      </c>
      <c r="AT30" s="11" t="e">
        <f t="shared" si="25"/>
        <v>#NAME?</v>
      </c>
      <c r="AU30" s="11" t="e">
        <f t="shared" si="26"/>
        <v>#NAME?</v>
      </c>
      <c r="AV30" s="11" t="e">
        <f t="shared" si="27"/>
        <v>#NAME?</v>
      </c>
      <c r="AW30" s="22"/>
      <c r="AX30" s="11" t="e">
        <f t="shared" si="32"/>
        <v>#NAME?</v>
      </c>
      <c r="AY30" s="4">
        <v>29</v>
      </c>
    </row>
    <row r="31" spans="1:51">
      <c r="A31" s="4">
        <v>30</v>
      </c>
      <c r="B31" s="8">
        <v>3911</v>
      </c>
      <c r="C31" s="10">
        <v>4106.55</v>
      </c>
      <c r="D31" s="8">
        <v>4311.8775000000005</v>
      </c>
      <c r="E31" s="8">
        <v>4527.471375000001</v>
      </c>
      <c r="F31" s="8">
        <v>4753.8449437500012</v>
      </c>
      <c r="G31" s="8">
        <v>4991.5371909375017</v>
      </c>
      <c r="H31" s="8">
        <v>5241.114050484377</v>
      </c>
      <c r="I31" s="8">
        <v>5503.1697530085958</v>
      </c>
      <c r="J31" s="8">
        <v>5778.3282406590261</v>
      </c>
      <c r="K31" s="8">
        <v>5893.8948054722068</v>
      </c>
      <c r="L31" s="11" t="e">
        <f t="shared" si="0"/>
        <v>#NAME?</v>
      </c>
      <c r="M31" s="11" t="e">
        <f t="shared" si="4"/>
        <v>#NAME?</v>
      </c>
      <c r="N31" s="11" t="e">
        <f t="shared" si="5"/>
        <v>#NAME?</v>
      </c>
      <c r="O31" s="11" t="e">
        <f t="shared" si="6"/>
        <v>#NAME?</v>
      </c>
      <c r="P31" s="11" t="e">
        <f t="shared" si="7"/>
        <v>#NAME?</v>
      </c>
      <c r="Q31" s="22"/>
      <c r="R31" s="11"/>
      <c r="S31" s="8">
        <v>5973.4623853460816</v>
      </c>
      <c r="T31" s="11" t="e">
        <f t="shared" si="8"/>
        <v>#NAME?</v>
      </c>
      <c r="U31" s="11" t="e">
        <f t="shared" si="9"/>
        <v>#NAME?</v>
      </c>
      <c r="V31" s="11" t="e">
        <f t="shared" si="10"/>
        <v>#NAME?</v>
      </c>
      <c r="W31" s="11" t="e">
        <f t="shared" si="11"/>
        <v>#NAME?</v>
      </c>
      <c r="X31" s="11" t="e">
        <f t="shared" si="12"/>
        <v>#NAME?</v>
      </c>
      <c r="Y31" s="22"/>
      <c r="Z31" s="11"/>
      <c r="AA31" s="8">
        <v>6054.1041275482539</v>
      </c>
      <c r="AB31" s="11" t="e">
        <f t="shared" si="13"/>
        <v>#NAME?</v>
      </c>
      <c r="AC31" s="11" t="e">
        <f t="shared" si="14"/>
        <v>#NAME?</v>
      </c>
      <c r="AD31" s="11" t="e">
        <f t="shared" si="15"/>
        <v>#NAME?</v>
      </c>
      <c r="AE31" s="11" t="e">
        <f t="shared" si="16"/>
        <v>#NAME?</v>
      </c>
      <c r="AF31" s="11" t="e">
        <f t="shared" si="17"/>
        <v>#NAME?</v>
      </c>
      <c r="AG31" s="16"/>
      <c r="AH31" s="11" t="e">
        <f t="shared" si="28"/>
        <v>#NAME?</v>
      </c>
      <c r="AI31" s="8">
        <v>6135.8345332701556</v>
      </c>
      <c r="AJ31" s="11" t="e">
        <f t="shared" si="18"/>
        <v>#NAME?</v>
      </c>
      <c r="AK31" s="11" t="e">
        <f t="shared" si="19"/>
        <v>#NAME?</v>
      </c>
      <c r="AL31" s="11" t="e">
        <f t="shared" si="20"/>
        <v>#NAME?</v>
      </c>
      <c r="AM31" s="11" t="e">
        <f t="shared" si="21"/>
        <v>#NAME?</v>
      </c>
      <c r="AN31" s="11" t="e">
        <f t="shared" si="22"/>
        <v>#NAME?</v>
      </c>
      <c r="AO31" s="22"/>
      <c r="AP31" s="11" t="e">
        <f t="shared" si="30"/>
        <v>#NAME?</v>
      </c>
      <c r="AQ31" s="8">
        <v>6350.5887419346109</v>
      </c>
      <c r="AR31" s="11" t="e">
        <f t="shared" si="23"/>
        <v>#NAME?</v>
      </c>
      <c r="AS31" s="11" t="e">
        <f t="shared" si="24"/>
        <v>#NAME?</v>
      </c>
      <c r="AT31" s="11" t="e">
        <f t="shared" si="25"/>
        <v>#NAME?</v>
      </c>
      <c r="AU31" s="11" t="e">
        <f t="shared" si="26"/>
        <v>#NAME?</v>
      </c>
      <c r="AV31" s="11" t="e">
        <f t="shared" si="27"/>
        <v>#NAME?</v>
      </c>
      <c r="AW31" s="22"/>
      <c r="AX31" s="11" t="e">
        <f t="shared" si="32"/>
        <v>#NAME?</v>
      </c>
      <c r="AY31" s="4">
        <v>30</v>
      </c>
    </row>
    <row r="32" spans="1:51">
      <c r="A32" s="4">
        <v>31</v>
      </c>
      <c r="B32" s="8">
        <v>4064</v>
      </c>
      <c r="C32" s="10">
        <v>4267.2</v>
      </c>
      <c r="D32" s="8">
        <v>4480.5600000000004</v>
      </c>
      <c r="E32" s="8">
        <v>4704.5880000000006</v>
      </c>
      <c r="F32" s="8">
        <v>4939.8174000000008</v>
      </c>
      <c r="G32" s="8">
        <v>5186.8082700000014</v>
      </c>
      <c r="H32" s="8">
        <v>5446.1486835000014</v>
      </c>
      <c r="I32" s="8">
        <v>5718.4561176750021</v>
      </c>
      <c r="J32" s="8">
        <v>6004.3789235587528</v>
      </c>
      <c r="K32" s="8">
        <v>6124.4665020299281</v>
      </c>
      <c r="L32" s="11" t="e">
        <f t="shared" si="0"/>
        <v>#NAME?</v>
      </c>
      <c r="M32" s="11" t="e">
        <f t="shared" si="4"/>
        <v>#NAME?</v>
      </c>
      <c r="N32" s="11" t="e">
        <f t="shared" si="5"/>
        <v>#NAME?</v>
      </c>
      <c r="O32" s="11" t="e">
        <f t="shared" si="6"/>
        <v>#NAME?</v>
      </c>
      <c r="P32" s="11" t="e">
        <f t="shared" si="7"/>
        <v>#NAME?</v>
      </c>
      <c r="Q32" s="22"/>
      <c r="R32" s="11"/>
      <c r="S32" s="8">
        <v>6207.1467998073322</v>
      </c>
      <c r="T32" s="11" t="e">
        <f t="shared" si="8"/>
        <v>#NAME?</v>
      </c>
      <c r="U32" s="11" t="e">
        <f t="shared" si="9"/>
        <v>#NAME?</v>
      </c>
      <c r="V32" s="11" t="e">
        <f t="shared" si="10"/>
        <v>#NAME?</v>
      </c>
      <c r="W32" s="11" t="e">
        <f t="shared" si="11"/>
        <v>#NAME?</v>
      </c>
      <c r="X32" s="11" t="e">
        <f t="shared" si="12"/>
        <v>#NAME?</v>
      </c>
      <c r="Y32" s="22"/>
      <c r="Z32" s="11"/>
      <c r="AA32" s="8">
        <v>6290.943281604732</v>
      </c>
      <c r="AB32" s="11" t="e">
        <f t="shared" si="13"/>
        <v>#NAME?</v>
      </c>
      <c r="AC32" s="11" t="e">
        <f t="shared" si="14"/>
        <v>#NAME?</v>
      </c>
      <c r="AD32" s="11" t="e">
        <f t="shared" si="15"/>
        <v>#NAME?</v>
      </c>
      <c r="AE32" s="11" t="e">
        <f t="shared" si="16"/>
        <v>#NAME?</v>
      </c>
      <c r="AF32" s="11" t="e">
        <f t="shared" si="17"/>
        <v>#NAME?</v>
      </c>
      <c r="AG32" s="16"/>
      <c r="AH32" s="11" t="e">
        <f t="shared" si="28"/>
        <v>#NAME?</v>
      </c>
      <c r="AI32" s="8">
        <v>6375.8710159063967</v>
      </c>
      <c r="AJ32" s="11" t="e">
        <f t="shared" si="18"/>
        <v>#NAME?</v>
      </c>
      <c r="AK32" s="11" t="e">
        <f t="shared" si="19"/>
        <v>#NAME?</v>
      </c>
      <c r="AL32" s="11" t="e">
        <f t="shared" si="20"/>
        <v>#NAME?</v>
      </c>
      <c r="AM32" s="11" t="e">
        <f t="shared" si="21"/>
        <v>#NAME?</v>
      </c>
      <c r="AN32" s="11" t="e">
        <f t="shared" si="22"/>
        <v>#NAME?</v>
      </c>
      <c r="AO32" s="22"/>
      <c r="AP32" s="11" t="e">
        <f t="shared" si="30"/>
        <v>#NAME?</v>
      </c>
      <c r="AQ32" s="8">
        <v>6599.0265014631204</v>
      </c>
      <c r="AR32" s="11" t="e">
        <f t="shared" si="23"/>
        <v>#NAME?</v>
      </c>
      <c r="AS32" s="11" t="e">
        <f t="shared" si="24"/>
        <v>#NAME?</v>
      </c>
      <c r="AT32" s="11" t="e">
        <f t="shared" si="25"/>
        <v>#NAME?</v>
      </c>
      <c r="AU32" s="11" t="e">
        <f t="shared" si="26"/>
        <v>#NAME?</v>
      </c>
      <c r="AV32" s="11" t="e">
        <f t="shared" si="27"/>
        <v>#NAME?</v>
      </c>
      <c r="AW32" s="22"/>
      <c r="AX32" s="11" t="e">
        <f t="shared" si="32"/>
        <v>#NAME?</v>
      </c>
      <c r="AY32" s="4">
        <v>31</v>
      </c>
    </row>
    <row r="33" spans="1:51">
      <c r="A33" s="4">
        <v>32</v>
      </c>
      <c r="B33" s="8">
        <v>4231</v>
      </c>
      <c r="C33" s="10">
        <v>4442.55</v>
      </c>
      <c r="D33" s="8">
        <v>4664.6775000000007</v>
      </c>
      <c r="E33" s="8">
        <v>4897.9113750000006</v>
      </c>
      <c r="F33" s="8">
        <v>5142.8069437500008</v>
      </c>
      <c r="G33" s="8">
        <v>5399.9472909375008</v>
      </c>
      <c r="H33" s="8">
        <v>5669.9446554843762</v>
      </c>
      <c r="I33" s="8">
        <v>5953.4418882585951</v>
      </c>
      <c r="J33" s="8">
        <v>6251.1139826715253</v>
      </c>
      <c r="K33" s="8">
        <v>6376.1362623249561</v>
      </c>
      <c r="L33" s="11" t="e">
        <f t="shared" si="0"/>
        <v>#NAME?</v>
      </c>
      <c r="M33" s="11" t="e">
        <f t="shared" si="4"/>
        <v>#NAME?</v>
      </c>
      <c r="N33" s="11" t="e">
        <f t="shared" si="5"/>
        <v>#NAME?</v>
      </c>
      <c r="O33" s="11" t="e">
        <f t="shared" si="6"/>
        <v>#NAME?</v>
      </c>
      <c r="P33" s="11" t="e">
        <f t="shared" si="7"/>
        <v>#NAME?</v>
      </c>
      <c r="Q33" s="22"/>
      <c r="R33" s="11"/>
      <c r="S33" s="8">
        <v>6462.2141018663433</v>
      </c>
      <c r="T33" s="11" t="e">
        <f t="shared" si="8"/>
        <v>#NAME?</v>
      </c>
      <c r="U33" s="11" t="e">
        <f t="shared" si="9"/>
        <v>#NAME?</v>
      </c>
      <c r="V33" s="11" t="e">
        <f t="shared" si="10"/>
        <v>#NAME?</v>
      </c>
      <c r="W33" s="11" t="e">
        <f t="shared" si="11"/>
        <v>#NAME?</v>
      </c>
      <c r="X33" s="11" t="e">
        <f t="shared" si="12"/>
        <v>#NAME?</v>
      </c>
      <c r="Y33" s="22"/>
      <c r="Z33" s="11"/>
      <c r="AA33" s="8">
        <v>6549.4539922415397</v>
      </c>
      <c r="AB33" s="11" t="e">
        <f t="shared" si="13"/>
        <v>#NAME?</v>
      </c>
      <c r="AC33" s="11" t="e">
        <f t="shared" si="14"/>
        <v>#NAME?</v>
      </c>
      <c r="AD33" s="11" t="e">
        <f t="shared" si="15"/>
        <v>#NAME?</v>
      </c>
      <c r="AE33" s="11" t="e">
        <f t="shared" si="16"/>
        <v>#NAME?</v>
      </c>
      <c r="AF33" s="11" t="e">
        <f t="shared" si="17"/>
        <v>#NAME?</v>
      </c>
      <c r="AG33" s="16"/>
      <c r="AH33" s="11" t="e">
        <f t="shared" si="28"/>
        <v>#NAME?</v>
      </c>
      <c r="AI33" s="8">
        <v>6637.871621136801</v>
      </c>
      <c r="AJ33" s="11" t="e">
        <f t="shared" si="18"/>
        <v>#NAME?</v>
      </c>
      <c r="AK33" s="11" t="e">
        <f t="shared" si="19"/>
        <v>#NAME?</v>
      </c>
      <c r="AL33" s="11" t="e">
        <f t="shared" si="20"/>
        <v>#NAME?</v>
      </c>
      <c r="AM33" s="11" t="e">
        <f t="shared" si="21"/>
        <v>#NAME?</v>
      </c>
      <c r="AN33" s="11" t="e">
        <f t="shared" si="22"/>
        <v>#NAME?</v>
      </c>
      <c r="AO33" s="22"/>
      <c r="AP33" s="11" t="e">
        <f t="shared" si="30"/>
        <v>#NAME?</v>
      </c>
      <c r="AQ33" s="8">
        <v>6870.1971278765886</v>
      </c>
      <c r="AR33" s="11" t="e">
        <f t="shared" si="23"/>
        <v>#NAME?</v>
      </c>
      <c r="AS33" s="11" t="e">
        <f t="shared" si="24"/>
        <v>#NAME?</v>
      </c>
      <c r="AT33" s="11" t="e">
        <f t="shared" si="25"/>
        <v>#NAME?</v>
      </c>
      <c r="AU33" s="11" t="e">
        <f t="shared" si="26"/>
        <v>#NAME?</v>
      </c>
      <c r="AV33" s="11" t="e">
        <f t="shared" si="27"/>
        <v>#NAME?</v>
      </c>
      <c r="AW33" s="22"/>
      <c r="AX33" s="11" t="e">
        <f t="shared" si="32"/>
        <v>#NAME?</v>
      </c>
      <c r="AY33" s="4">
        <v>32</v>
      </c>
    </row>
    <row r="34" spans="1:51">
      <c r="A34" s="4">
        <v>33</v>
      </c>
      <c r="B34" s="8">
        <v>4406</v>
      </c>
      <c r="C34" s="10">
        <v>4626.3</v>
      </c>
      <c r="D34" s="8">
        <v>4857.6150000000007</v>
      </c>
      <c r="E34" s="8">
        <v>5100.495750000001</v>
      </c>
      <c r="F34" s="8">
        <v>5355.5205375000014</v>
      </c>
      <c r="G34" s="8">
        <v>5623.2965643750022</v>
      </c>
      <c r="H34" s="8">
        <v>5904.4613925937529</v>
      </c>
      <c r="I34" s="8">
        <v>6199.6844622234412</v>
      </c>
      <c r="J34" s="8">
        <v>6509.6686853346137</v>
      </c>
      <c r="K34" s="8">
        <v>6639.8620590413057</v>
      </c>
      <c r="L34" s="11" t="e">
        <f t="shared" si="0"/>
        <v>#NAME?</v>
      </c>
      <c r="M34" s="11" t="e">
        <f t="shared" si="4"/>
        <v>#NAME?</v>
      </c>
      <c r="N34" s="11" t="e">
        <f t="shared" si="5"/>
        <v>#NAME?</v>
      </c>
      <c r="O34" s="11" t="e">
        <f t="shared" si="6"/>
        <v>#NAME?</v>
      </c>
      <c r="P34" s="11" t="e">
        <f t="shared" si="7"/>
        <v>#NAME?</v>
      </c>
      <c r="Q34" s="22"/>
      <c r="R34" s="11"/>
      <c r="S34" s="8">
        <v>6729.500196838364</v>
      </c>
      <c r="T34" s="11" t="e">
        <f t="shared" si="8"/>
        <v>#NAME?</v>
      </c>
      <c r="U34" s="11" t="e">
        <f t="shared" si="9"/>
        <v>#NAME?</v>
      </c>
      <c r="V34" s="11" t="e">
        <f t="shared" si="10"/>
        <v>#NAME?</v>
      </c>
      <c r="W34" s="11" t="e">
        <f t="shared" si="11"/>
        <v>#NAME?</v>
      </c>
      <c r="X34" s="11" t="e">
        <f t="shared" si="12"/>
        <v>#NAME?</v>
      </c>
      <c r="Y34" s="22"/>
      <c r="Z34" s="11"/>
      <c r="AA34" s="8">
        <v>6820.348449495682</v>
      </c>
      <c r="AB34" s="11" t="e">
        <f t="shared" si="13"/>
        <v>#NAME?</v>
      </c>
      <c r="AC34" s="11" t="e">
        <f t="shared" si="14"/>
        <v>#NAME?</v>
      </c>
      <c r="AD34" s="11" t="e">
        <f t="shared" si="15"/>
        <v>#NAME?</v>
      </c>
      <c r="AE34" s="11" t="e">
        <f t="shared" si="16"/>
        <v>#NAME?</v>
      </c>
      <c r="AF34" s="11" t="e">
        <f t="shared" si="17"/>
        <v>#NAME?</v>
      </c>
      <c r="AG34" s="16"/>
      <c r="AH34" s="11" t="e">
        <f t="shared" si="28"/>
        <v>#NAME?</v>
      </c>
      <c r="AI34" s="8">
        <v>6912.4231535638737</v>
      </c>
      <c r="AJ34" s="11" t="e">
        <f t="shared" si="18"/>
        <v>#NAME?</v>
      </c>
      <c r="AK34" s="11" t="e">
        <f t="shared" si="19"/>
        <v>#NAME?</v>
      </c>
      <c r="AL34" s="11" t="e">
        <f t="shared" si="20"/>
        <v>#NAME?</v>
      </c>
      <c r="AM34" s="11" t="e">
        <f t="shared" si="21"/>
        <v>#NAME?</v>
      </c>
      <c r="AN34" s="11" t="e">
        <f t="shared" si="22"/>
        <v>#NAME?</v>
      </c>
      <c r="AO34" s="22"/>
      <c r="AP34" s="11" t="e">
        <f t="shared" si="30"/>
        <v>#NAME?</v>
      </c>
      <c r="AQ34" s="8">
        <v>7154.3579639386089</v>
      </c>
      <c r="AR34" s="11" t="e">
        <f t="shared" si="23"/>
        <v>#NAME?</v>
      </c>
      <c r="AS34" s="11" t="e">
        <f t="shared" si="24"/>
        <v>#NAME?</v>
      </c>
      <c r="AT34" s="11" t="e">
        <f t="shared" si="25"/>
        <v>#NAME?</v>
      </c>
      <c r="AU34" s="11" t="e">
        <f t="shared" si="26"/>
        <v>#NAME?</v>
      </c>
      <c r="AV34" s="11" t="e">
        <f t="shared" si="27"/>
        <v>#NAME?</v>
      </c>
      <c r="AW34" s="22"/>
      <c r="AX34" s="11" t="e">
        <f t="shared" si="32"/>
        <v>#NAME?</v>
      </c>
      <c r="AY34" s="4">
        <v>33</v>
      </c>
    </row>
    <row r="35" spans="1:51">
      <c r="A35" s="4">
        <v>34</v>
      </c>
      <c r="B35" s="8">
        <v>4595</v>
      </c>
      <c r="C35" s="10">
        <v>4824.75</v>
      </c>
      <c r="D35" s="8">
        <v>5065.9875000000002</v>
      </c>
      <c r="E35" s="8">
        <v>5319.2868750000007</v>
      </c>
      <c r="F35" s="8">
        <v>5585.2512187500006</v>
      </c>
      <c r="G35" s="8">
        <v>5864.5137796875006</v>
      </c>
      <c r="H35" s="8">
        <v>6157.7394686718762</v>
      </c>
      <c r="I35" s="8">
        <v>6465.6264421054702</v>
      </c>
      <c r="J35" s="8">
        <v>6788.9077642107441</v>
      </c>
      <c r="K35" s="8">
        <v>6924.6859194949593</v>
      </c>
      <c r="L35" s="11" t="e">
        <f t="shared" si="0"/>
        <v>#NAME?</v>
      </c>
      <c r="M35" s="11" t="e">
        <f t="shared" si="4"/>
        <v>#NAME?</v>
      </c>
      <c r="N35" s="11" t="e">
        <f t="shared" si="5"/>
        <v>#NAME?</v>
      </c>
      <c r="O35" s="11" t="e">
        <f t="shared" si="6"/>
        <v>#NAME?</v>
      </c>
      <c r="P35" s="11" t="e">
        <f t="shared" si="7"/>
        <v>#NAME?</v>
      </c>
      <c r="Q35" s="22"/>
      <c r="R35" s="11"/>
      <c r="S35" s="8">
        <v>7018.1691794081416</v>
      </c>
      <c r="T35" s="11" t="e">
        <f t="shared" si="8"/>
        <v>#NAME?</v>
      </c>
      <c r="U35" s="11" t="e">
        <f t="shared" si="9"/>
        <v>#NAME?</v>
      </c>
      <c r="V35" s="11" t="e">
        <f t="shared" si="10"/>
        <v>#NAME?</v>
      </c>
      <c r="W35" s="11" t="e">
        <f t="shared" si="11"/>
        <v>#NAME?</v>
      </c>
      <c r="X35" s="11" t="e">
        <f t="shared" si="12"/>
        <v>#NAME?</v>
      </c>
      <c r="Y35" s="22"/>
      <c r="Z35" s="11"/>
      <c r="AA35" s="8">
        <v>7112.9144633301521</v>
      </c>
      <c r="AB35" s="11" t="e">
        <f t="shared" si="13"/>
        <v>#NAME?</v>
      </c>
      <c r="AC35" s="11" t="e">
        <f t="shared" si="14"/>
        <v>#NAME?</v>
      </c>
      <c r="AD35" s="11" t="e">
        <f t="shared" si="15"/>
        <v>#NAME?</v>
      </c>
      <c r="AE35" s="11" t="e">
        <f t="shared" si="16"/>
        <v>#NAME?</v>
      </c>
      <c r="AF35" s="11" t="e">
        <f t="shared" si="17"/>
        <v>#NAME?</v>
      </c>
      <c r="AG35" s="16"/>
      <c r="AH35" s="11" t="e">
        <f t="shared" si="28"/>
        <v>#NAME?</v>
      </c>
      <c r="AI35" s="8">
        <v>7208.9388085851097</v>
      </c>
      <c r="AJ35" s="11" t="e">
        <f t="shared" si="18"/>
        <v>#NAME?</v>
      </c>
      <c r="AK35" s="11" t="e">
        <f t="shared" si="19"/>
        <v>#NAME?</v>
      </c>
      <c r="AL35" s="11" t="e">
        <f t="shared" si="20"/>
        <v>#NAME?</v>
      </c>
      <c r="AM35" s="11" t="e">
        <f t="shared" si="21"/>
        <v>#NAME?</v>
      </c>
      <c r="AN35" s="11" t="e">
        <f t="shared" si="22"/>
        <v>#NAME?</v>
      </c>
      <c r="AO35" s="22"/>
      <c r="AP35" s="11" t="e">
        <f t="shared" si="30"/>
        <v>#NAME?</v>
      </c>
      <c r="AQ35" s="8">
        <v>7461.2516668855878</v>
      </c>
      <c r="AR35" s="11" t="e">
        <f t="shared" si="23"/>
        <v>#NAME?</v>
      </c>
      <c r="AS35" s="11" t="e">
        <f t="shared" si="24"/>
        <v>#NAME?</v>
      </c>
      <c r="AT35" s="11" t="e">
        <f t="shared" si="25"/>
        <v>#NAME?</v>
      </c>
      <c r="AU35" s="11" t="e">
        <f t="shared" si="26"/>
        <v>#NAME?</v>
      </c>
      <c r="AV35" s="11" t="e">
        <f t="shared" si="27"/>
        <v>#NAME?</v>
      </c>
      <c r="AW35" s="22"/>
      <c r="AX35" s="11" t="e">
        <f t="shared" si="32"/>
        <v>#NAME?</v>
      </c>
      <c r="AY35" s="4">
        <v>34</v>
      </c>
    </row>
    <row r="36" spans="1:51">
      <c r="R36" s="19">
        <f>SUM(R2:R35)</f>
        <v>0</v>
      </c>
      <c r="Z36" s="20">
        <f>SUM(Z8:Z34)</f>
        <v>0</v>
      </c>
      <c r="AH36" s="20" t="e">
        <f>SUM(AH3:AH33)</f>
        <v>#NAME?</v>
      </c>
      <c r="AP36" s="20" t="e">
        <f>SUM(AP2:AP34)</f>
        <v>#NAME?</v>
      </c>
      <c r="AX36" s="20" t="e">
        <f>SUM(AX2:AX35)</f>
        <v>#NAME?</v>
      </c>
    </row>
    <row r="37" spans="1:51">
      <c r="AW37" s="23">
        <f>SUM(AW2:AW35)</f>
        <v>6</v>
      </c>
    </row>
    <row r="39" spans="1:51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 t="s">
        <v>27</v>
      </c>
      <c r="AS39" s="142"/>
      <c r="AT39" s="142"/>
      <c r="AU39" s="142"/>
      <c r="AV39" s="142"/>
      <c r="AW39" s="142"/>
      <c r="AX39" s="20" t="e">
        <f>SUM(A36:AX36)</f>
        <v>#NAME?</v>
      </c>
    </row>
    <row r="40" spans="1:51">
      <c r="J40" s="28"/>
    </row>
    <row r="41" spans="1:51">
      <c r="AV41" s="143"/>
      <c r="AW41" s="144" t="s">
        <v>1369</v>
      </c>
      <c r="AX41" s="145">
        <v>1.038</v>
      </c>
    </row>
  </sheetData>
  <printOptions gridLines="1"/>
  <pageMargins left="0.7" right="0.7" top="0.21249999999999999" bottom="0.75" header="0.3" footer="0.3"/>
  <pageSetup scale="29" orientation="landscape"/>
  <headerFooter>
    <oddHeader xml:space="preserve">&amp;CSan Diego Community College District
Office Technical Unit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H1" workbookViewId="0">
      <selection activeCell="M840" sqref="M840"/>
    </sheetView>
  </sheetViews>
  <sheetFormatPr baseColWidth="10" defaultColWidth="8.7109375" defaultRowHeight="13" outlineLevelRow="4" x14ac:dyDescent="0"/>
  <cols>
    <col min="1" max="1" width="8" style="36" bestFit="1" customWidth="1"/>
    <col min="2" max="2" width="20.28515625" style="36" bestFit="1" customWidth="1"/>
    <col min="3" max="3" width="15.7109375" style="36" bestFit="1" customWidth="1"/>
    <col min="4" max="4" width="15.85546875" style="36" bestFit="1" customWidth="1"/>
    <col min="5" max="5" width="45.42578125" style="36" bestFit="1" customWidth="1"/>
    <col min="6" max="6" width="27" style="36" bestFit="1" customWidth="1"/>
    <col min="7" max="7" width="13.42578125" style="36" bestFit="1" customWidth="1"/>
    <col min="8" max="8" width="17.7109375" style="36" bestFit="1" customWidth="1"/>
    <col min="9" max="9" width="26.140625" style="36" bestFit="1" customWidth="1"/>
    <col min="10" max="10" width="10.28515625" style="36" bestFit="1" customWidth="1"/>
    <col min="11" max="11" width="11.42578125" style="36" bestFit="1" customWidth="1"/>
    <col min="12" max="12" width="12.140625" style="36" bestFit="1" customWidth="1"/>
    <col min="13" max="13" width="12.140625" style="54" bestFit="1" customWidth="1"/>
    <col min="14" max="14" width="5.140625" style="54" bestFit="1" customWidth="1"/>
    <col min="15" max="15" width="11.140625" style="36" bestFit="1" customWidth="1"/>
    <col min="16" max="16" width="5" style="36" bestFit="1" customWidth="1"/>
    <col min="17" max="17" width="12.7109375" style="36" bestFit="1" customWidth="1"/>
    <col min="18" max="18" width="19.42578125" style="36" bestFit="1" customWidth="1"/>
    <col min="19" max="19" width="9.85546875" style="36" bestFit="1" customWidth="1"/>
    <col min="20" max="20" width="16.5703125" style="36" bestFit="1" customWidth="1"/>
    <col min="21" max="21" width="8.28515625" style="36" bestFit="1" customWidth="1"/>
    <col min="22" max="16384" width="8.7109375" style="36"/>
  </cols>
  <sheetData>
    <row r="1" spans="1:21" ht="14">
      <c r="A1" s="34" t="s">
        <v>31</v>
      </c>
      <c r="B1" s="34" t="s">
        <v>32</v>
      </c>
      <c r="C1" s="34" t="s">
        <v>33</v>
      </c>
      <c r="D1" s="34" t="s">
        <v>34</v>
      </c>
      <c r="E1" s="34" t="s">
        <v>35</v>
      </c>
      <c r="F1" s="34" t="s">
        <v>36</v>
      </c>
      <c r="G1" s="34" t="s">
        <v>37</v>
      </c>
      <c r="H1" s="34" t="s">
        <v>38</v>
      </c>
      <c r="I1" s="34" t="s">
        <v>39</v>
      </c>
      <c r="J1" s="34" t="s">
        <v>40</v>
      </c>
      <c r="K1" s="34" t="s">
        <v>41</v>
      </c>
      <c r="L1" s="34" t="s">
        <v>42</v>
      </c>
      <c r="M1" s="35" t="s">
        <v>43</v>
      </c>
      <c r="N1" s="35" t="s">
        <v>44</v>
      </c>
      <c r="O1" s="34" t="s">
        <v>45</v>
      </c>
      <c r="P1" s="34" t="s">
        <v>46</v>
      </c>
      <c r="Q1" s="34" t="s">
        <v>47</v>
      </c>
      <c r="R1" s="34" t="s">
        <v>48</v>
      </c>
      <c r="S1" s="34" t="s">
        <v>49</v>
      </c>
      <c r="T1" s="34" t="s">
        <v>50</v>
      </c>
      <c r="U1" s="34" t="s">
        <v>51</v>
      </c>
    </row>
    <row r="2" spans="1:21" ht="14" hidden="1" outlineLevel="4">
      <c r="A2" s="34">
        <v>1852081</v>
      </c>
      <c r="B2" s="34" t="s">
        <v>52</v>
      </c>
      <c r="C2" s="34" t="s">
        <v>53</v>
      </c>
      <c r="D2" s="34" t="s">
        <v>54</v>
      </c>
      <c r="E2" s="34" t="s">
        <v>55</v>
      </c>
      <c r="F2" s="37">
        <v>40575</v>
      </c>
      <c r="G2" s="34"/>
      <c r="H2" s="34"/>
      <c r="I2" s="34"/>
      <c r="J2" s="34" t="s">
        <v>56</v>
      </c>
      <c r="K2" s="37">
        <v>41640</v>
      </c>
      <c r="L2" s="34"/>
      <c r="M2" s="35">
        <v>18</v>
      </c>
      <c r="N2" s="35" t="s">
        <v>6</v>
      </c>
      <c r="O2" s="37">
        <v>31915</v>
      </c>
      <c r="P2" s="34">
        <v>1</v>
      </c>
      <c r="Q2" s="34" t="s">
        <v>57</v>
      </c>
      <c r="R2" s="34" t="s">
        <v>58</v>
      </c>
      <c r="S2" s="34">
        <v>29447.78</v>
      </c>
      <c r="T2" s="34">
        <v>16.9894</v>
      </c>
    </row>
    <row r="3" spans="1:21" ht="14" hidden="1" outlineLevel="4">
      <c r="A3" s="34">
        <v>2061602</v>
      </c>
      <c r="B3" s="34" t="s">
        <v>59</v>
      </c>
      <c r="C3" s="34" t="s">
        <v>60</v>
      </c>
      <c r="D3" s="34" t="s">
        <v>61</v>
      </c>
      <c r="E3" s="34" t="s">
        <v>62</v>
      </c>
      <c r="F3" s="37">
        <v>41344</v>
      </c>
      <c r="G3" s="34"/>
      <c r="H3" s="34"/>
      <c r="I3" s="34"/>
      <c r="J3" s="34" t="s">
        <v>56</v>
      </c>
      <c r="K3" s="37">
        <v>41862</v>
      </c>
      <c r="L3" s="34"/>
      <c r="M3" s="35">
        <v>18</v>
      </c>
      <c r="N3" s="35" t="s">
        <v>6</v>
      </c>
      <c r="O3" s="37">
        <v>27762</v>
      </c>
      <c r="P3" s="34">
        <v>1</v>
      </c>
      <c r="Q3" s="34" t="s">
        <v>57</v>
      </c>
      <c r="R3" s="34" t="s">
        <v>58</v>
      </c>
      <c r="S3" s="34">
        <v>29447.78</v>
      </c>
      <c r="T3" s="34">
        <v>16.9894</v>
      </c>
    </row>
    <row r="4" spans="1:21" ht="14" outlineLevel="3" collapsed="1">
      <c r="A4" s="34"/>
      <c r="B4" s="34"/>
      <c r="C4" s="34"/>
      <c r="D4" s="34"/>
      <c r="E4" s="34"/>
      <c r="F4" s="37"/>
      <c r="G4" s="34"/>
      <c r="H4" s="34"/>
      <c r="I4" s="34"/>
      <c r="J4" s="34"/>
      <c r="K4" s="37"/>
      <c r="L4" s="34"/>
      <c r="M4" s="35"/>
      <c r="N4" s="35"/>
      <c r="O4" s="38" t="s">
        <v>63</v>
      </c>
      <c r="P4" s="34">
        <f>SUBTOTAL(9,P2:P3)</f>
        <v>2</v>
      </c>
      <c r="Q4" s="34"/>
      <c r="R4" s="34"/>
      <c r="S4" s="34"/>
      <c r="T4" s="34"/>
    </row>
    <row r="5" spans="1:21" ht="14" outlineLevel="2">
      <c r="A5" s="34"/>
      <c r="B5" s="34"/>
      <c r="C5" s="34"/>
      <c r="D5" s="34"/>
      <c r="E5" s="34"/>
      <c r="F5" s="37"/>
      <c r="G5" s="34"/>
      <c r="H5" s="34"/>
      <c r="I5" s="34"/>
      <c r="J5" s="34"/>
      <c r="K5" s="37"/>
      <c r="L5" s="34"/>
      <c r="M5" s="39" t="s">
        <v>64</v>
      </c>
      <c r="N5" s="35">
        <f>SUBTOTAL(3,N2:N3)</f>
        <v>2</v>
      </c>
      <c r="O5" s="37"/>
      <c r="P5" s="34"/>
      <c r="Q5" s="34"/>
      <c r="R5" s="34"/>
      <c r="S5" s="34"/>
      <c r="T5" s="34"/>
    </row>
    <row r="6" spans="1:21" ht="14" hidden="1" outlineLevel="4">
      <c r="A6" s="34">
        <v>1014799</v>
      </c>
      <c r="B6" s="34" t="s">
        <v>65</v>
      </c>
      <c r="C6" s="34" t="s">
        <v>66</v>
      </c>
      <c r="D6" s="34" t="s">
        <v>67</v>
      </c>
      <c r="E6" s="34" t="s">
        <v>68</v>
      </c>
      <c r="F6" s="37">
        <v>39575</v>
      </c>
      <c r="G6" s="37">
        <v>42036</v>
      </c>
      <c r="H6" s="34"/>
      <c r="I6" s="34"/>
      <c r="J6" s="34" t="s">
        <v>56</v>
      </c>
      <c r="K6" s="37">
        <v>41671</v>
      </c>
      <c r="L6" s="34"/>
      <c r="M6" s="35">
        <v>18</v>
      </c>
      <c r="N6" s="35" t="s">
        <v>0</v>
      </c>
      <c r="O6" s="37">
        <v>25439</v>
      </c>
      <c r="P6" s="34">
        <v>0.4</v>
      </c>
      <c r="Q6" s="34" t="s">
        <v>57</v>
      </c>
      <c r="R6" s="34" t="s">
        <v>58</v>
      </c>
      <c r="S6" s="34">
        <v>15785.13</v>
      </c>
      <c r="T6" s="34">
        <v>22.767499999999998</v>
      </c>
    </row>
    <row r="7" spans="1:21" ht="14" outlineLevel="3" collapsed="1">
      <c r="A7" s="34"/>
      <c r="B7" s="34"/>
      <c r="C7" s="34"/>
      <c r="D7" s="34"/>
      <c r="E7" s="34"/>
      <c r="F7" s="37"/>
      <c r="G7" s="37"/>
      <c r="H7" s="34"/>
      <c r="I7" s="34"/>
      <c r="J7" s="34"/>
      <c r="K7" s="37"/>
      <c r="L7" s="34"/>
      <c r="M7" s="35"/>
      <c r="N7" s="35"/>
      <c r="O7" s="40" t="s">
        <v>69</v>
      </c>
      <c r="P7" s="34">
        <f>SUBTOTAL(9,P6:P6)</f>
        <v>0.4</v>
      </c>
      <c r="Q7" s="34"/>
      <c r="R7" s="34"/>
      <c r="S7" s="34"/>
      <c r="T7" s="34"/>
    </row>
    <row r="8" spans="1:21" ht="14" outlineLevel="2">
      <c r="A8" s="34"/>
      <c r="B8" s="34"/>
      <c r="C8" s="34"/>
      <c r="D8" s="34"/>
      <c r="E8" s="34"/>
      <c r="F8" s="37"/>
      <c r="G8" s="37"/>
      <c r="H8" s="34"/>
      <c r="I8" s="34"/>
      <c r="J8" s="34"/>
      <c r="K8" s="37"/>
      <c r="L8" s="34"/>
      <c r="M8" s="39" t="s">
        <v>70</v>
      </c>
      <c r="N8" s="35">
        <f>SUBTOTAL(3,N6:N6)</f>
        <v>1</v>
      </c>
      <c r="O8" s="37"/>
      <c r="P8" s="34"/>
      <c r="Q8" s="34"/>
      <c r="R8" s="34"/>
      <c r="S8" s="34"/>
      <c r="T8" s="34"/>
    </row>
    <row r="9" spans="1:21" ht="14" hidden="1" outlineLevel="4">
      <c r="A9" s="34">
        <v>1939439</v>
      </c>
      <c r="B9" s="34" t="s">
        <v>71</v>
      </c>
      <c r="C9" s="34" t="s">
        <v>60</v>
      </c>
      <c r="D9" s="34" t="s">
        <v>72</v>
      </c>
      <c r="E9" s="34" t="s">
        <v>68</v>
      </c>
      <c r="F9" s="37">
        <v>39160</v>
      </c>
      <c r="G9" s="37">
        <v>42036</v>
      </c>
      <c r="H9" s="34"/>
      <c r="I9" s="34"/>
      <c r="J9" s="34" t="s">
        <v>56</v>
      </c>
      <c r="K9" s="37">
        <v>41671</v>
      </c>
      <c r="L9" s="34"/>
      <c r="M9" s="35">
        <v>18</v>
      </c>
      <c r="N9" s="35" t="s">
        <v>3</v>
      </c>
      <c r="O9" s="37">
        <v>27835</v>
      </c>
      <c r="P9" s="34">
        <v>0.5</v>
      </c>
      <c r="Q9" s="34" t="s">
        <v>57</v>
      </c>
      <c r="R9" s="34" t="s">
        <v>58</v>
      </c>
      <c r="S9" s="34">
        <v>20673.12</v>
      </c>
      <c r="T9" s="34">
        <v>23.854099999999999</v>
      </c>
    </row>
    <row r="10" spans="1:21" ht="14" outlineLevel="3" collapsed="1">
      <c r="A10" s="34"/>
      <c r="B10" s="34"/>
      <c r="C10" s="34"/>
      <c r="D10" s="34"/>
      <c r="E10" s="34"/>
      <c r="F10" s="37"/>
      <c r="G10" s="37"/>
      <c r="H10" s="34"/>
      <c r="I10" s="34"/>
      <c r="J10" s="34"/>
      <c r="K10" s="37"/>
      <c r="L10" s="34"/>
      <c r="M10" s="35"/>
      <c r="N10" s="35"/>
      <c r="O10" s="40" t="s">
        <v>73</v>
      </c>
      <c r="P10" s="34">
        <f>SUBTOTAL(9,P9:P9)</f>
        <v>0.5</v>
      </c>
      <c r="Q10" s="34"/>
      <c r="R10" s="34"/>
      <c r="S10" s="34"/>
      <c r="T10" s="34"/>
    </row>
    <row r="11" spans="1:21" ht="14" outlineLevel="2">
      <c r="A11" s="34"/>
      <c r="B11" s="34"/>
      <c r="C11" s="34"/>
      <c r="D11" s="34"/>
      <c r="E11" s="34"/>
      <c r="F11" s="37"/>
      <c r="G11" s="37"/>
      <c r="H11" s="34"/>
      <c r="I11" s="34"/>
      <c r="J11" s="34"/>
      <c r="K11" s="37"/>
      <c r="L11" s="34"/>
      <c r="M11" s="39" t="s">
        <v>74</v>
      </c>
      <c r="N11" s="35">
        <f>SUBTOTAL(3,N9:N9)</f>
        <v>1</v>
      </c>
      <c r="O11" s="37"/>
      <c r="P11" s="34"/>
      <c r="Q11" s="34"/>
      <c r="R11" s="34"/>
      <c r="S11" s="34"/>
      <c r="T11" s="34"/>
    </row>
    <row r="12" spans="1:21" ht="14" hidden="1" outlineLevel="4">
      <c r="A12" s="34">
        <v>583998</v>
      </c>
      <c r="B12" s="34" t="s">
        <v>75</v>
      </c>
      <c r="C12" s="34" t="s">
        <v>53</v>
      </c>
      <c r="D12" s="34" t="s">
        <v>76</v>
      </c>
      <c r="E12" s="34" t="s">
        <v>77</v>
      </c>
      <c r="F12" s="37">
        <v>36144</v>
      </c>
      <c r="G12" s="37">
        <v>41306</v>
      </c>
      <c r="H12" s="37">
        <v>36144</v>
      </c>
      <c r="I12" s="37">
        <v>36144</v>
      </c>
      <c r="J12" s="34" t="s">
        <v>56</v>
      </c>
      <c r="K12" s="37">
        <v>41821</v>
      </c>
      <c r="L12" s="34"/>
      <c r="M12" s="35">
        <v>18</v>
      </c>
      <c r="N12" s="35" t="s">
        <v>5</v>
      </c>
      <c r="O12" s="37">
        <v>17227</v>
      </c>
      <c r="P12" s="34">
        <v>0.8</v>
      </c>
      <c r="Q12" s="34" t="s">
        <v>57</v>
      </c>
      <c r="R12" s="34" t="s">
        <v>58</v>
      </c>
      <c r="S12" s="34">
        <v>34696.85</v>
      </c>
      <c r="T12" s="34">
        <v>25.022200000000002</v>
      </c>
    </row>
    <row r="13" spans="1:21" ht="14" outlineLevel="3" collapsed="1">
      <c r="A13" s="34"/>
      <c r="B13" s="34"/>
      <c r="C13" s="34"/>
      <c r="D13" s="34"/>
      <c r="E13" s="34"/>
      <c r="F13" s="37"/>
      <c r="G13" s="37"/>
      <c r="H13" s="37"/>
      <c r="I13" s="37"/>
      <c r="J13" s="34"/>
      <c r="K13" s="37"/>
      <c r="L13" s="34"/>
      <c r="M13" s="41"/>
      <c r="N13" s="41"/>
      <c r="O13" s="42" t="s">
        <v>78</v>
      </c>
      <c r="P13" s="43">
        <f>SUBTOTAL(9,P12:P12)</f>
        <v>0.8</v>
      </c>
      <c r="Q13" s="34"/>
      <c r="R13" s="34"/>
      <c r="S13" s="34"/>
      <c r="T13" s="34"/>
    </row>
    <row r="14" spans="1:21" ht="14" hidden="1" outlineLevel="4">
      <c r="A14" s="34">
        <v>1366700</v>
      </c>
      <c r="B14" s="34" t="s">
        <v>79</v>
      </c>
      <c r="C14" s="34" t="s">
        <v>53</v>
      </c>
      <c r="D14" s="34" t="s">
        <v>80</v>
      </c>
      <c r="E14" s="34" t="s">
        <v>77</v>
      </c>
      <c r="F14" s="37">
        <v>36103</v>
      </c>
      <c r="G14" s="37">
        <v>41306</v>
      </c>
      <c r="H14" s="37">
        <v>36103</v>
      </c>
      <c r="I14" s="37">
        <v>36103</v>
      </c>
      <c r="J14" s="34" t="s">
        <v>56</v>
      </c>
      <c r="K14" s="37">
        <v>41821</v>
      </c>
      <c r="L14" s="34"/>
      <c r="M14" s="41">
        <v>18</v>
      </c>
      <c r="N14" s="41" t="s">
        <v>5</v>
      </c>
      <c r="O14" s="44">
        <v>21845</v>
      </c>
      <c r="P14" s="43">
        <v>0.45</v>
      </c>
      <c r="Q14" s="34" t="s">
        <v>57</v>
      </c>
      <c r="R14" s="34" t="s">
        <v>58</v>
      </c>
      <c r="S14" s="34">
        <v>19516.98</v>
      </c>
      <c r="T14" s="34">
        <v>25.022099999999998</v>
      </c>
    </row>
    <row r="15" spans="1:21" ht="14" outlineLevel="3" collapsed="1">
      <c r="A15" s="34"/>
      <c r="B15" s="34"/>
      <c r="C15" s="34"/>
      <c r="D15" s="34"/>
      <c r="E15" s="34"/>
      <c r="F15" s="37"/>
      <c r="G15" s="37"/>
      <c r="H15" s="37"/>
      <c r="I15" s="37"/>
      <c r="J15" s="34"/>
      <c r="K15" s="37"/>
      <c r="L15" s="34"/>
      <c r="M15" s="41"/>
      <c r="N15" s="41"/>
      <c r="O15" s="42" t="s">
        <v>81</v>
      </c>
      <c r="P15" s="43">
        <f>SUBTOTAL(9,P14:P14)</f>
        <v>0.45</v>
      </c>
      <c r="Q15" s="34"/>
      <c r="R15" s="34"/>
      <c r="S15" s="34"/>
      <c r="T15" s="34"/>
    </row>
    <row r="16" spans="1:21" ht="14" outlineLevel="2">
      <c r="A16" s="34"/>
      <c r="B16" s="34"/>
      <c r="C16" s="34"/>
      <c r="D16" s="34"/>
      <c r="E16" s="34"/>
      <c r="F16" s="37"/>
      <c r="G16" s="37"/>
      <c r="H16" s="37"/>
      <c r="I16" s="37"/>
      <c r="J16" s="34"/>
      <c r="K16" s="37"/>
      <c r="L16" s="34"/>
      <c r="M16" s="45" t="s">
        <v>82</v>
      </c>
      <c r="N16" s="41">
        <f>SUBTOTAL(3,N12:N14)</f>
        <v>2</v>
      </c>
      <c r="O16" s="44"/>
      <c r="P16" s="43"/>
      <c r="Q16" s="34"/>
      <c r="R16" s="34"/>
      <c r="S16" s="34"/>
      <c r="T16" s="34"/>
    </row>
    <row r="17" spans="1:20" ht="14" outlineLevel="1">
      <c r="A17" s="34"/>
      <c r="B17" s="34"/>
      <c r="C17" s="34"/>
      <c r="D17" s="34"/>
      <c r="E17" s="34"/>
      <c r="F17" s="37"/>
      <c r="G17" s="37"/>
      <c r="H17" s="37"/>
      <c r="I17" s="37"/>
      <c r="J17" s="34"/>
      <c r="K17" s="37"/>
      <c r="L17" s="46">
        <v>18</v>
      </c>
      <c r="M17" s="35">
        <f>SUBTOTAL(3,M2:M14)</f>
        <v>9</v>
      </c>
      <c r="N17" s="35"/>
      <c r="O17" s="37"/>
      <c r="P17" s="34"/>
      <c r="Q17" s="34"/>
      <c r="R17" s="34"/>
      <c r="S17" s="34"/>
      <c r="T17" s="34"/>
    </row>
    <row r="18" spans="1:20" ht="14" hidden="1" outlineLevel="4">
      <c r="A18" s="34">
        <v>76938</v>
      </c>
      <c r="B18" s="34" t="s">
        <v>83</v>
      </c>
      <c r="C18" s="34" t="s">
        <v>66</v>
      </c>
      <c r="D18" s="34" t="s">
        <v>84</v>
      </c>
      <c r="E18" s="34" t="s">
        <v>85</v>
      </c>
      <c r="F18" s="37">
        <v>39098</v>
      </c>
      <c r="G18" s="37">
        <v>42036</v>
      </c>
      <c r="H18" s="34"/>
      <c r="I18" s="34"/>
      <c r="J18" s="34" t="s">
        <v>56</v>
      </c>
      <c r="K18" s="37">
        <v>41671</v>
      </c>
      <c r="L18" s="34"/>
      <c r="M18" s="35">
        <v>19</v>
      </c>
      <c r="N18" s="35" t="s">
        <v>8</v>
      </c>
      <c r="O18" s="37">
        <v>17656</v>
      </c>
      <c r="P18" s="34">
        <v>0.75</v>
      </c>
      <c r="Q18" s="34" t="s">
        <v>57</v>
      </c>
      <c r="R18" s="34" t="s">
        <v>58</v>
      </c>
      <c r="S18" s="34">
        <v>24969.54</v>
      </c>
      <c r="T18" s="34">
        <v>19.207599999999999</v>
      </c>
    </row>
    <row r="19" spans="1:20" ht="14" outlineLevel="3" collapsed="1">
      <c r="A19" s="34"/>
      <c r="B19" s="34"/>
      <c r="C19" s="34"/>
      <c r="D19" s="34"/>
      <c r="E19" s="34"/>
      <c r="F19" s="37"/>
      <c r="G19" s="37"/>
      <c r="H19" s="34"/>
      <c r="I19" s="34"/>
      <c r="J19" s="34"/>
      <c r="K19" s="37"/>
      <c r="L19" s="34"/>
      <c r="M19" s="35"/>
      <c r="N19" s="35"/>
      <c r="O19" s="40" t="s">
        <v>86</v>
      </c>
      <c r="P19" s="34">
        <f>SUBTOTAL(9,P18:P18)</f>
        <v>0.75</v>
      </c>
      <c r="Q19" s="34"/>
      <c r="R19" s="34"/>
      <c r="S19" s="34"/>
      <c r="T19" s="34"/>
    </row>
    <row r="20" spans="1:20" ht="14" outlineLevel="2">
      <c r="A20" s="34"/>
      <c r="B20" s="34"/>
      <c r="C20" s="34"/>
      <c r="D20" s="34"/>
      <c r="E20" s="34"/>
      <c r="F20" s="37"/>
      <c r="G20" s="37"/>
      <c r="H20" s="34"/>
      <c r="I20" s="34"/>
      <c r="J20" s="34"/>
      <c r="K20" s="37"/>
      <c r="L20" s="34"/>
      <c r="M20" s="39" t="s">
        <v>87</v>
      </c>
      <c r="N20" s="35">
        <f>SUBTOTAL(3,N18:N18)</f>
        <v>1</v>
      </c>
      <c r="O20" s="37"/>
      <c r="P20" s="34"/>
      <c r="Q20" s="34"/>
      <c r="R20" s="34"/>
      <c r="S20" s="34"/>
      <c r="T20" s="34"/>
    </row>
    <row r="21" spans="1:20" ht="14" outlineLevel="1">
      <c r="A21" s="34"/>
      <c r="B21" s="34"/>
      <c r="C21" s="34"/>
      <c r="D21" s="34"/>
      <c r="E21" s="34"/>
      <c r="F21" s="37"/>
      <c r="G21" s="37"/>
      <c r="H21" s="34"/>
      <c r="I21" s="34"/>
      <c r="J21" s="34"/>
      <c r="K21" s="37"/>
      <c r="L21" s="46">
        <v>19</v>
      </c>
      <c r="M21" s="35">
        <f>SUBTOTAL(3,M18:M18)</f>
        <v>1</v>
      </c>
      <c r="N21" s="35"/>
      <c r="O21" s="37"/>
      <c r="P21" s="34"/>
      <c r="Q21" s="34"/>
      <c r="R21" s="34"/>
      <c r="S21" s="34"/>
      <c r="T21" s="34"/>
    </row>
    <row r="22" spans="1:20" ht="14" hidden="1" outlineLevel="4">
      <c r="A22" s="34">
        <v>1913990</v>
      </c>
      <c r="B22" s="34" t="s">
        <v>88</v>
      </c>
      <c r="C22" s="34" t="s">
        <v>66</v>
      </c>
      <c r="D22" s="34" t="s">
        <v>89</v>
      </c>
      <c r="E22" s="34" t="s">
        <v>90</v>
      </c>
      <c r="F22" s="37">
        <v>40042</v>
      </c>
      <c r="G22" s="37">
        <v>42036</v>
      </c>
      <c r="H22" s="34"/>
      <c r="I22" s="34"/>
      <c r="J22" s="34" t="s">
        <v>56</v>
      </c>
      <c r="K22" s="37">
        <v>41671</v>
      </c>
      <c r="L22" s="34"/>
      <c r="M22" s="35">
        <v>23</v>
      </c>
      <c r="N22" s="35" t="s">
        <v>8</v>
      </c>
      <c r="O22" s="37">
        <v>28256</v>
      </c>
      <c r="P22" s="34">
        <v>0.85</v>
      </c>
      <c r="Q22" s="34" t="s">
        <v>57</v>
      </c>
      <c r="R22" s="34" t="s">
        <v>58</v>
      </c>
      <c r="S22" s="34">
        <v>31770.3</v>
      </c>
      <c r="T22" s="34">
        <v>18.3294</v>
      </c>
    </row>
    <row r="23" spans="1:20" ht="14" outlineLevel="3" collapsed="1">
      <c r="A23" s="34"/>
      <c r="B23" s="34"/>
      <c r="C23" s="34"/>
      <c r="D23" s="34"/>
      <c r="E23" s="34"/>
      <c r="F23" s="37"/>
      <c r="G23" s="37"/>
      <c r="H23" s="34"/>
      <c r="I23" s="34"/>
      <c r="J23" s="34"/>
      <c r="K23" s="37"/>
      <c r="L23" s="34"/>
      <c r="M23" s="35"/>
      <c r="N23" s="35"/>
      <c r="O23" s="40" t="s">
        <v>91</v>
      </c>
      <c r="P23" s="34">
        <f>SUBTOTAL(9,P22:P22)</f>
        <v>0.85</v>
      </c>
      <c r="Q23" s="34"/>
      <c r="R23" s="34"/>
      <c r="S23" s="34"/>
      <c r="T23" s="34"/>
    </row>
    <row r="24" spans="1:20" ht="14" outlineLevel="2">
      <c r="A24" s="34"/>
      <c r="B24" s="34"/>
      <c r="C24" s="34"/>
      <c r="D24" s="34"/>
      <c r="E24" s="34"/>
      <c r="F24" s="37"/>
      <c r="G24" s="37"/>
      <c r="H24" s="34"/>
      <c r="I24" s="34"/>
      <c r="J24" s="34"/>
      <c r="K24" s="37"/>
      <c r="L24" s="34"/>
      <c r="M24" s="39" t="s">
        <v>87</v>
      </c>
      <c r="N24" s="35">
        <f>SUBTOTAL(3,N22:N22)</f>
        <v>1</v>
      </c>
      <c r="O24" s="37"/>
      <c r="P24" s="34"/>
      <c r="Q24" s="34"/>
      <c r="R24" s="34"/>
      <c r="S24" s="34"/>
      <c r="T24" s="34"/>
    </row>
    <row r="25" spans="1:20" ht="14" hidden="1" outlineLevel="4">
      <c r="A25" s="34">
        <v>1460120</v>
      </c>
      <c r="B25" s="34" t="s">
        <v>92</v>
      </c>
      <c r="C25" s="34" t="s">
        <v>66</v>
      </c>
      <c r="D25" s="34" t="s">
        <v>93</v>
      </c>
      <c r="E25" s="34" t="s">
        <v>90</v>
      </c>
      <c r="F25" s="37">
        <v>38035</v>
      </c>
      <c r="G25" s="37">
        <v>42036</v>
      </c>
      <c r="H25" s="37">
        <v>38035</v>
      </c>
      <c r="I25" s="37">
        <v>38035</v>
      </c>
      <c r="J25" s="34" t="s">
        <v>56</v>
      </c>
      <c r="K25" s="37">
        <v>41671</v>
      </c>
      <c r="L25" s="34"/>
      <c r="M25" s="35">
        <v>23</v>
      </c>
      <c r="N25" s="35" t="s">
        <v>4</v>
      </c>
      <c r="O25" s="37">
        <v>22969</v>
      </c>
      <c r="P25" s="34">
        <v>1</v>
      </c>
      <c r="Q25" s="34" t="s">
        <v>57</v>
      </c>
      <c r="R25" s="34" t="s">
        <v>58</v>
      </c>
      <c r="S25" s="34">
        <v>48242.63</v>
      </c>
      <c r="T25" s="34">
        <v>27.832799999999999</v>
      </c>
    </row>
    <row r="26" spans="1:20" ht="14" outlineLevel="3" collapsed="1">
      <c r="A26" s="34"/>
      <c r="B26" s="34"/>
      <c r="C26" s="34"/>
      <c r="D26" s="34"/>
      <c r="E26" s="34"/>
      <c r="F26" s="37"/>
      <c r="G26" s="37"/>
      <c r="H26" s="37"/>
      <c r="I26" s="37"/>
      <c r="J26" s="34"/>
      <c r="K26" s="37"/>
      <c r="L26" s="43"/>
      <c r="M26" s="41"/>
      <c r="N26" s="41"/>
      <c r="O26" s="42" t="s">
        <v>63</v>
      </c>
      <c r="P26" s="43">
        <f>SUBTOTAL(9,P25:P25)</f>
        <v>1</v>
      </c>
      <c r="Q26" s="34"/>
      <c r="R26" s="34"/>
      <c r="S26" s="34"/>
      <c r="T26" s="34"/>
    </row>
    <row r="27" spans="1:20" ht="14" outlineLevel="2">
      <c r="A27" s="34"/>
      <c r="B27" s="34"/>
      <c r="C27" s="34"/>
      <c r="D27" s="34"/>
      <c r="E27" s="34"/>
      <c r="F27" s="37"/>
      <c r="G27" s="37"/>
      <c r="H27" s="37"/>
      <c r="I27" s="37"/>
      <c r="J27" s="34"/>
      <c r="K27" s="37"/>
      <c r="L27" s="43"/>
      <c r="M27" s="45" t="s">
        <v>94</v>
      </c>
      <c r="N27" s="41">
        <f>SUBTOTAL(3,N25:N25)</f>
        <v>1</v>
      </c>
      <c r="O27" s="44"/>
      <c r="P27" s="43"/>
      <c r="Q27" s="34"/>
      <c r="R27" s="34"/>
      <c r="S27" s="34"/>
      <c r="T27" s="34"/>
    </row>
    <row r="28" spans="1:20" ht="14" hidden="1" outlineLevel="4">
      <c r="A28" s="34">
        <v>554729</v>
      </c>
      <c r="B28" s="34" t="s">
        <v>95</v>
      </c>
      <c r="C28" s="34" t="s">
        <v>53</v>
      </c>
      <c r="D28" s="34" t="s">
        <v>96</v>
      </c>
      <c r="E28" s="34" t="s">
        <v>90</v>
      </c>
      <c r="F28" s="37">
        <v>34393</v>
      </c>
      <c r="G28" s="37">
        <v>40940</v>
      </c>
      <c r="H28" s="37">
        <v>34393</v>
      </c>
      <c r="I28" s="37">
        <v>34393</v>
      </c>
      <c r="J28" s="34" t="s">
        <v>56</v>
      </c>
      <c r="K28" s="37">
        <v>41640</v>
      </c>
      <c r="L28" s="43"/>
      <c r="M28" s="41">
        <v>23</v>
      </c>
      <c r="N28" s="41" t="s">
        <v>5</v>
      </c>
      <c r="O28" s="44">
        <v>25091</v>
      </c>
      <c r="P28" s="43">
        <v>1</v>
      </c>
      <c r="Q28" s="34" t="s">
        <v>57</v>
      </c>
      <c r="R28" s="34" t="s">
        <v>58</v>
      </c>
      <c r="S28" s="34">
        <v>49931.12</v>
      </c>
      <c r="T28" s="34">
        <v>28.806999999999999</v>
      </c>
    </row>
    <row r="29" spans="1:20" ht="14" hidden="1" outlineLevel="4">
      <c r="A29" s="34">
        <v>995961</v>
      </c>
      <c r="B29" s="34" t="s">
        <v>97</v>
      </c>
      <c r="C29" s="34" t="s">
        <v>66</v>
      </c>
      <c r="D29" s="34" t="s">
        <v>98</v>
      </c>
      <c r="E29" s="34" t="s">
        <v>90</v>
      </c>
      <c r="F29" s="37">
        <v>36745</v>
      </c>
      <c r="G29" s="37">
        <v>41671</v>
      </c>
      <c r="H29" s="37">
        <v>36745</v>
      </c>
      <c r="I29" s="37">
        <v>36745</v>
      </c>
      <c r="J29" s="34" t="s">
        <v>56</v>
      </c>
      <c r="K29" s="37">
        <v>41640</v>
      </c>
      <c r="L29" s="43"/>
      <c r="M29" s="41">
        <v>23</v>
      </c>
      <c r="N29" s="41" t="s">
        <v>5</v>
      </c>
      <c r="O29" s="44">
        <v>25972</v>
      </c>
      <c r="P29" s="43">
        <v>1</v>
      </c>
      <c r="Q29" s="34" t="s">
        <v>57</v>
      </c>
      <c r="R29" s="34" t="s">
        <v>58</v>
      </c>
      <c r="S29" s="34">
        <v>49931.12</v>
      </c>
      <c r="T29" s="34">
        <v>28.806999999999999</v>
      </c>
    </row>
    <row r="30" spans="1:20" ht="14" hidden="1" outlineLevel="4">
      <c r="A30" s="34">
        <v>482633</v>
      </c>
      <c r="B30" s="34" t="s">
        <v>99</v>
      </c>
      <c r="C30" s="34" t="s">
        <v>53</v>
      </c>
      <c r="D30" s="34" t="s">
        <v>100</v>
      </c>
      <c r="E30" s="34" t="s">
        <v>101</v>
      </c>
      <c r="F30" s="37">
        <v>34395</v>
      </c>
      <c r="G30" s="37">
        <v>40940</v>
      </c>
      <c r="H30" s="37">
        <v>34395</v>
      </c>
      <c r="I30" s="37">
        <v>34395</v>
      </c>
      <c r="J30" s="34" t="s">
        <v>56</v>
      </c>
      <c r="K30" s="37">
        <v>41671</v>
      </c>
      <c r="L30" s="43"/>
      <c r="M30" s="41">
        <v>23</v>
      </c>
      <c r="N30" s="41" t="s">
        <v>5</v>
      </c>
      <c r="O30" s="44">
        <v>22308</v>
      </c>
      <c r="P30" s="43">
        <v>1</v>
      </c>
      <c r="Q30" s="34" t="s">
        <v>57</v>
      </c>
      <c r="R30" s="34" t="s">
        <v>58</v>
      </c>
      <c r="S30" s="34">
        <v>49931.12</v>
      </c>
      <c r="T30" s="34">
        <v>28.806999999999999</v>
      </c>
    </row>
    <row r="31" spans="1:20" ht="14" hidden="1" outlineLevel="4">
      <c r="A31" s="34">
        <v>1278347</v>
      </c>
      <c r="B31" s="34" t="s">
        <v>102</v>
      </c>
      <c r="C31" s="34" t="s">
        <v>53</v>
      </c>
      <c r="D31" s="34" t="s">
        <v>103</v>
      </c>
      <c r="E31" s="34" t="s">
        <v>104</v>
      </c>
      <c r="F31" s="37">
        <v>37496</v>
      </c>
      <c r="G31" s="37">
        <v>42036</v>
      </c>
      <c r="H31" s="37">
        <v>37496</v>
      </c>
      <c r="I31" s="37">
        <v>37496</v>
      </c>
      <c r="J31" s="34" t="s">
        <v>56</v>
      </c>
      <c r="K31" s="37">
        <v>41671</v>
      </c>
      <c r="L31" s="43"/>
      <c r="M31" s="41">
        <v>23</v>
      </c>
      <c r="N31" s="41" t="s">
        <v>5</v>
      </c>
      <c r="O31" s="44">
        <v>17515</v>
      </c>
      <c r="P31" s="43">
        <v>1</v>
      </c>
      <c r="Q31" s="34" t="s">
        <v>57</v>
      </c>
      <c r="R31" s="34" t="s">
        <v>58</v>
      </c>
      <c r="S31" s="34">
        <v>49931.12</v>
      </c>
      <c r="T31" s="34">
        <v>28.806999999999999</v>
      </c>
    </row>
    <row r="32" spans="1:20" ht="14" outlineLevel="3" collapsed="1">
      <c r="A32" s="34"/>
      <c r="B32" s="34"/>
      <c r="C32" s="34"/>
      <c r="D32" s="34"/>
      <c r="E32" s="34"/>
      <c r="F32" s="37"/>
      <c r="G32" s="37"/>
      <c r="H32" s="37"/>
      <c r="I32" s="37"/>
      <c r="J32" s="34"/>
      <c r="K32" s="37"/>
      <c r="L32" s="43"/>
      <c r="M32" s="41"/>
      <c r="N32" s="41"/>
      <c r="O32" s="42" t="s">
        <v>63</v>
      </c>
      <c r="P32" s="43">
        <f>SUBTOTAL(9,P28:P31)</f>
        <v>4</v>
      </c>
      <c r="Q32" s="34"/>
      <c r="R32" s="34"/>
      <c r="S32" s="34"/>
      <c r="T32" s="34"/>
    </row>
    <row r="33" spans="1:20" ht="14" outlineLevel="2">
      <c r="A33" s="34"/>
      <c r="B33" s="34"/>
      <c r="C33" s="34"/>
      <c r="D33" s="34"/>
      <c r="E33" s="34"/>
      <c r="F33" s="37"/>
      <c r="G33" s="37"/>
      <c r="H33" s="37"/>
      <c r="I33" s="37"/>
      <c r="J33" s="34"/>
      <c r="K33" s="37"/>
      <c r="L33" s="43"/>
      <c r="M33" s="45" t="s">
        <v>82</v>
      </c>
      <c r="N33" s="41">
        <f>SUBTOTAL(3,N28:N31)</f>
        <v>4</v>
      </c>
      <c r="O33" s="44"/>
      <c r="P33" s="43"/>
      <c r="Q33" s="34"/>
      <c r="R33" s="34"/>
      <c r="S33" s="34"/>
      <c r="T33" s="34"/>
    </row>
    <row r="34" spans="1:20" ht="14" outlineLevel="1">
      <c r="A34" s="34"/>
      <c r="B34" s="34"/>
      <c r="C34" s="34"/>
      <c r="D34" s="34"/>
      <c r="E34" s="34"/>
      <c r="F34" s="37"/>
      <c r="G34" s="37"/>
      <c r="H34" s="37"/>
      <c r="I34" s="37"/>
      <c r="J34" s="34"/>
      <c r="K34" s="37"/>
      <c r="L34" s="47">
        <v>23</v>
      </c>
      <c r="M34" s="41">
        <f>SUBTOTAL(3,M22:M31)</f>
        <v>8</v>
      </c>
      <c r="N34" s="41"/>
      <c r="O34" s="44"/>
      <c r="P34" s="43"/>
      <c r="Q34" s="34"/>
      <c r="R34" s="34"/>
      <c r="S34" s="34"/>
      <c r="T34" s="34"/>
    </row>
    <row r="35" spans="1:20" ht="14" hidden="1" outlineLevel="4">
      <c r="A35" s="34">
        <v>1148845</v>
      </c>
      <c r="B35" s="34" t="s">
        <v>105</v>
      </c>
      <c r="C35" s="34" t="s">
        <v>106</v>
      </c>
      <c r="D35" s="34" t="s">
        <v>107</v>
      </c>
      <c r="E35" s="34" t="s">
        <v>108</v>
      </c>
      <c r="F35" s="37">
        <v>35547</v>
      </c>
      <c r="G35" s="37">
        <v>40940</v>
      </c>
      <c r="H35" s="37">
        <v>35543</v>
      </c>
      <c r="I35" s="37">
        <v>35543</v>
      </c>
      <c r="J35" s="34" t="s">
        <v>56</v>
      </c>
      <c r="K35" s="37">
        <v>41640</v>
      </c>
      <c r="L35" s="34"/>
      <c r="M35" s="35">
        <v>26</v>
      </c>
      <c r="N35" s="35" t="s">
        <v>5</v>
      </c>
      <c r="O35" s="37">
        <v>20109</v>
      </c>
      <c r="P35" s="34">
        <v>0.75</v>
      </c>
      <c r="Q35" s="34" t="s">
        <v>57</v>
      </c>
      <c r="R35" s="34" t="s">
        <v>58</v>
      </c>
      <c r="S35" s="34">
        <v>41162.730000000003</v>
      </c>
      <c r="T35" s="34">
        <v>31.664100000000001</v>
      </c>
    </row>
    <row r="36" spans="1:20" ht="14" outlineLevel="3" collapsed="1">
      <c r="A36" s="34"/>
      <c r="B36" s="34"/>
      <c r="C36" s="34"/>
      <c r="D36" s="34"/>
      <c r="E36" s="34"/>
      <c r="F36" s="37"/>
      <c r="G36" s="37"/>
      <c r="H36" s="37"/>
      <c r="I36" s="37"/>
      <c r="J36" s="34"/>
      <c r="K36" s="37"/>
      <c r="L36" s="48"/>
      <c r="M36" s="49"/>
      <c r="N36" s="49"/>
      <c r="O36" s="50" t="s">
        <v>86</v>
      </c>
      <c r="P36" s="48">
        <f>SUBTOTAL(9,P35:P35)</f>
        <v>0.75</v>
      </c>
      <c r="Q36" s="34"/>
      <c r="R36" s="34"/>
      <c r="S36" s="34"/>
      <c r="T36" s="34"/>
    </row>
    <row r="37" spans="1:20" ht="14" outlineLevel="2">
      <c r="A37" s="34"/>
      <c r="B37" s="34"/>
      <c r="C37" s="34"/>
      <c r="D37" s="34"/>
      <c r="E37" s="34"/>
      <c r="F37" s="37"/>
      <c r="G37" s="37"/>
      <c r="H37" s="37"/>
      <c r="I37" s="37"/>
      <c r="J37" s="34"/>
      <c r="K37" s="37"/>
      <c r="L37" s="48"/>
      <c r="M37" s="51" t="s">
        <v>82</v>
      </c>
      <c r="N37" s="49">
        <f>SUBTOTAL(3,N35:N35)</f>
        <v>1</v>
      </c>
      <c r="O37" s="52"/>
      <c r="P37" s="48"/>
      <c r="Q37" s="34"/>
      <c r="R37" s="34"/>
      <c r="S37" s="34"/>
      <c r="T37" s="34"/>
    </row>
    <row r="38" spans="1:20" ht="14" outlineLevel="1">
      <c r="A38" s="34"/>
      <c r="B38" s="34"/>
      <c r="C38" s="34"/>
      <c r="D38" s="34"/>
      <c r="E38" s="34"/>
      <c r="F38" s="37"/>
      <c r="G38" s="37"/>
      <c r="H38" s="37"/>
      <c r="I38" s="37"/>
      <c r="J38" s="34"/>
      <c r="K38" s="37"/>
      <c r="L38" s="53">
        <v>26</v>
      </c>
      <c r="M38" s="49">
        <f>SUBTOTAL(3,M35:M35)</f>
        <v>1</v>
      </c>
      <c r="N38" s="49"/>
      <c r="O38" s="52"/>
      <c r="P38" s="48"/>
      <c r="Q38" s="34"/>
      <c r="R38" s="34"/>
      <c r="S38" s="34"/>
      <c r="T38" s="34"/>
    </row>
    <row r="39" spans="1:20" ht="14">
      <c r="A39" s="34"/>
      <c r="B39" s="34"/>
      <c r="C39" s="34"/>
      <c r="D39" s="34"/>
      <c r="E39" s="34"/>
      <c r="F39" s="37"/>
      <c r="G39" s="37"/>
      <c r="H39" s="37"/>
      <c r="I39" s="37"/>
      <c r="J39" s="34"/>
      <c r="K39" s="37"/>
      <c r="L39" s="46"/>
      <c r="M39" s="35"/>
      <c r="N39" s="35"/>
      <c r="O39" s="40" t="s">
        <v>109</v>
      </c>
      <c r="P39" s="34">
        <f>SUBTOTAL(9,P2:P35)</f>
        <v>11.5</v>
      </c>
      <c r="Q39" s="34"/>
      <c r="R39" s="34"/>
      <c r="S39" s="34"/>
      <c r="T39" s="34"/>
    </row>
    <row r="40" spans="1:20" ht="14">
      <c r="A40" s="34"/>
      <c r="B40" s="34"/>
      <c r="C40" s="34"/>
      <c r="D40" s="34"/>
      <c r="E40" s="34"/>
      <c r="F40" s="37"/>
      <c r="G40" s="37"/>
      <c r="H40" s="37"/>
      <c r="I40" s="37"/>
      <c r="J40" s="34"/>
      <c r="K40" s="37"/>
      <c r="L40" s="46"/>
      <c r="M40" s="39" t="s">
        <v>110</v>
      </c>
      <c r="N40" s="35">
        <f>SUBTOTAL(3,N2:N35)</f>
        <v>14</v>
      </c>
      <c r="O40" s="37"/>
      <c r="P40" s="34"/>
      <c r="Q40" s="34"/>
      <c r="R40" s="34"/>
      <c r="S40" s="34"/>
      <c r="T40" s="34"/>
    </row>
    <row r="41" spans="1:20" ht="14">
      <c r="A41" s="34"/>
      <c r="B41" s="34"/>
      <c r="C41" s="34"/>
      <c r="D41" s="34"/>
      <c r="E41" s="34"/>
      <c r="F41" s="37"/>
      <c r="G41" s="37"/>
      <c r="H41" s="37"/>
      <c r="I41" s="37"/>
      <c r="J41" s="34"/>
      <c r="K41" s="37"/>
      <c r="L41" s="46" t="s">
        <v>110</v>
      </c>
      <c r="M41" s="35">
        <f>SUBTOTAL(3,M2:M35)</f>
        <v>22</v>
      </c>
      <c r="N41" s="35"/>
      <c r="O41" s="37"/>
      <c r="P41" s="34"/>
      <c r="Q41" s="34"/>
      <c r="R41" s="34"/>
      <c r="S41" s="34"/>
      <c r="T41" s="3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AY39"/>
  <sheetViews>
    <sheetView workbookViewId="0">
      <pane ySplit="1" topLeftCell="A14" activePane="bottomLeft" state="frozen"/>
      <selection activeCell="M840" sqref="M840"/>
      <selection pane="bottomLeft" activeCell="M840" sqref="M840"/>
    </sheetView>
  </sheetViews>
  <sheetFormatPr baseColWidth="10" defaultColWidth="8.7109375" defaultRowHeight="14" x14ac:dyDescent="0"/>
  <cols>
    <col min="1" max="1" width="5.7109375" style="1" customWidth="1"/>
    <col min="2" max="9" width="9.5703125" style="8" hidden="1" customWidth="1"/>
    <col min="10" max="11" width="9.5703125" style="8" bestFit="1" customWidth="1"/>
    <col min="12" max="12" width="10.5703125" style="12" customWidth="1"/>
    <col min="13" max="13" width="8.7109375" style="13"/>
    <col min="14" max="16" width="9.85546875" style="13" customWidth="1"/>
    <col min="17" max="17" width="9.85546875" style="25" customWidth="1"/>
    <col min="18" max="18" width="9.85546875" style="13" customWidth="1"/>
    <col min="19" max="19" width="9.5703125" style="8" bestFit="1" customWidth="1"/>
    <col min="20" max="20" width="9.5703125" style="8" customWidth="1"/>
    <col min="21" max="21" width="9.5703125" style="12" customWidth="1"/>
    <col min="22" max="24" width="10.7109375" style="12" customWidth="1"/>
    <col min="25" max="25" width="10.7109375" style="23" customWidth="1"/>
    <col min="26" max="26" width="10.7109375" style="12" customWidth="1"/>
    <col min="27" max="27" width="10.7109375" style="8" customWidth="1"/>
    <col min="28" max="28" width="10.7109375" style="12" customWidth="1"/>
    <col min="29" max="29" width="9.5703125" style="12" customWidth="1"/>
    <col min="30" max="30" width="10.7109375" style="12" customWidth="1"/>
    <col min="31" max="32" width="9.5703125" style="12" customWidth="1"/>
    <col min="33" max="33" width="9.5703125" style="8" customWidth="1"/>
    <col min="34" max="34" width="10.140625" style="12" bestFit="1" customWidth="1"/>
    <col min="35" max="35" width="9.5703125" style="8" bestFit="1" customWidth="1"/>
    <col min="36" max="37" width="9.5703125" style="8" customWidth="1"/>
    <col min="38" max="38" width="10.7109375" style="8" customWidth="1"/>
    <col min="39" max="40" width="9.5703125" style="8" customWidth="1"/>
    <col min="41" max="41" width="9.5703125" style="23" customWidth="1"/>
    <col min="42" max="42" width="10.140625" style="8" bestFit="1" customWidth="1"/>
    <col min="43" max="43" width="9.5703125" style="8" bestFit="1" customWidth="1"/>
    <col min="44" max="45" width="9.5703125" style="8" customWidth="1"/>
    <col min="46" max="46" width="10.7109375" style="8" customWidth="1"/>
    <col min="47" max="47" width="9.5703125" style="8" customWidth="1"/>
    <col min="48" max="48" width="10.5703125" style="1" customWidth="1"/>
    <col min="49" max="49" width="10.5703125" style="23" customWidth="1"/>
    <col min="50" max="50" width="11.140625" style="1" bestFit="1" customWidth="1"/>
    <col min="51" max="51" width="5.7109375" style="1" customWidth="1"/>
    <col min="52" max="54" width="8.28515625" style="1" bestFit="1" customWidth="1"/>
    <col min="55" max="60" width="9.85546875" style="1" bestFit="1" customWidth="1"/>
    <col min="61" max="61" width="10.85546875" style="1" bestFit="1" customWidth="1"/>
    <col min="62" max="16384" width="8.7109375" style="1"/>
  </cols>
  <sheetData>
    <row r="1" spans="1:51" ht="42">
      <c r="A1" s="2"/>
      <c r="B1" s="9" t="s">
        <v>12</v>
      </c>
      <c r="C1" s="9" t="s">
        <v>13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0</v>
      </c>
      <c r="K1" s="9" t="s">
        <v>1</v>
      </c>
      <c r="L1" s="14" t="s">
        <v>1370</v>
      </c>
      <c r="M1" s="14" t="s">
        <v>16</v>
      </c>
      <c r="N1" s="14" t="s">
        <v>17</v>
      </c>
      <c r="O1" s="14" t="s">
        <v>15</v>
      </c>
      <c r="P1" s="14" t="s">
        <v>22</v>
      </c>
      <c r="Q1" s="21" t="s">
        <v>24</v>
      </c>
      <c r="R1" s="14" t="s">
        <v>23</v>
      </c>
      <c r="S1" s="9" t="s">
        <v>2</v>
      </c>
      <c r="T1" s="14" t="s">
        <v>19</v>
      </c>
      <c r="U1" s="14" t="s">
        <v>16</v>
      </c>
      <c r="V1" s="14" t="s">
        <v>17</v>
      </c>
      <c r="W1" s="14" t="s">
        <v>15</v>
      </c>
      <c r="X1" s="14" t="s">
        <v>22</v>
      </c>
      <c r="Y1" s="21" t="s">
        <v>24</v>
      </c>
      <c r="Z1" s="14" t="s">
        <v>23</v>
      </c>
      <c r="AA1" s="9" t="s">
        <v>3</v>
      </c>
      <c r="AB1" s="14" t="s">
        <v>18</v>
      </c>
      <c r="AC1" s="14" t="s">
        <v>16</v>
      </c>
      <c r="AD1" s="14" t="s">
        <v>17</v>
      </c>
      <c r="AE1" s="14" t="s">
        <v>15</v>
      </c>
      <c r="AF1" s="14" t="s">
        <v>22</v>
      </c>
      <c r="AG1" s="15" t="s">
        <v>24</v>
      </c>
      <c r="AH1" s="14" t="s">
        <v>23</v>
      </c>
      <c r="AI1" s="9" t="s">
        <v>4</v>
      </c>
      <c r="AJ1" s="14" t="s">
        <v>20</v>
      </c>
      <c r="AK1" s="14" t="s">
        <v>16</v>
      </c>
      <c r="AL1" s="14" t="s">
        <v>17</v>
      </c>
      <c r="AM1" s="14" t="s">
        <v>15</v>
      </c>
      <c r="AN1" s="14" t="s">
        <v>22</v>
      </c>
      <c r="AO1" s="21" t="s">
        <v>24</v>
      </c>
      <c r="AP1" s="14" t="s">
        <v>23</v>
      </c>
      <c r="AQ1" s="9" t="s">
        <v>5</v>
      </c>
      <c r="AR1" s="14" t="s">
        <v>21</v>
      </c>
      <c r="AS1" s="14" t="s">
        <v>16</v>
      </c>
      <c r="AT1" s="14" t="s">
        <v>17</v>
      </c>
      <c r="AU1" s="14" t="s">
        <v>15</v>
      </c>
      <c r="AV1" s="14" t="s">
        <v>22</v>
      </c>
      <c r="AW1" s="21" t="s">
        <v>24</v>
      </c>
      <c r="AX1" s="14" t="s">
        <v>23</v>
      </c>
      <c r="AY1" s="2"/>
    </row>
    <row r="2" spans="1:51">
      <c r="A2" s="4">
        <v>1</v>
      </c>
      <c r="B2" s="8">
        <v>1996</v>
      </c>
      <c r="C2" s="10">
        <v>2095.8000000000002</v>
      </c>
      <c r="D2" s="8">
        <v>2200.59</v>
      </c>
      <c r="E2" s="8">
        <v>2310.6195000000002</v>
      </c>
      <c r="F2" s="8">
        <v>2426.1504750000004</v>
      </c>
      <c r="G2" s="8">
        <v>2547.4579987500006</v>
      </c>
      <c r="H2" s="8">
        <v>2674.8308986875008</v>
      </c>
      <c r="I2" s="8">
        <v>2808.5724436218761</v>
      </c>
      <c r="J2" s="8">
        <v>2949.0010658029701</v>
      </c>
      <c r="K2" s="8">
        <v>3007.9810871190293</v>
      </c>
      <c r="L2" s="11" t="e">
        <f t="shared" ref="L2:L35" si="0">J2*Key</f>
        <v>#NAME?</v>
      </c>
      <c r="M2" s="11" t="e">
        <f>L2-K2</f>
        <v>#NAME?</v>
      </c>
      <c r="N2" s="11" t="e">
        <f>M2*21.337%</f>
        <v>#NAME?</v>
      </c>
      <c r="O2" s="11" t="e">
        <f>N2+M2</f>
        <v>#NAME?</v>
      </c>
      <c r="P2" s="11" t="e">
        <f>O2*11</f>
        <v>#NAME?</v>
      </c>
      <c r="Q2" s="24"/>
      <c r="R2" s="11" t="e">
        <f t="shared" ref="R2:R16" si="1">Q2*P2</f>
        <v>#NAME?</v>
      </c>
      <c r="S2" s="8">
        <v>3048.5888317951362</v>
      </c>
      <c r="T2" s="11" t="e">
        <f>L2*1.0135</f>
        <v>#NAME?</v>
      </c>
      <c r="U2" s="11" t="e">
        <f>T2-S2</f>
        <v>#NAME?</v>
      </c>
      <c r="V2" s="11" t="e">
        <f>U2*21.337%</f>
        <v>#NAME?</v>
      </c>
      <c r="W2" s="11" t="e">
        <f>V2+U2</f>
        <v>#NAME?</v>
      </c>
      <c r="X2" s="11" t="e">
        <f>W2*11</f>
        <v>#NAME?</v>
      </c>
      <c r="Y2" s="22"/>
      <c r="Z2" s="11" t="e">
        <f t="shared" ref="Z2:Z16" si="2">Y2*X2</f>
        <v>#NAME?</v>
      </c>
      <c r="AA2" s="8">
        <v>3089.7447810243707</v>
      </c>
      <c r="AB2" s="11" t="e">
        <f>T2*1.0135</f>
        <v>#NAME?</v>
      </c>
      <c r="AC2" s="11" t="e">
        <f>AB2-AA2</f>
        <v>#NAME?</v>
      </c>
      <c r="AD2" s="11" t="e">
        <f>AC2*21.337%</f>
        <v>#NAME?</v>
      </c>
      <c r="AE2" s="11" t="e">
        <f>AD2+AC2</f>
        <v>#NAME?</v>
      </c>
      <c r="AF2" s="11" t="e">
        <f>AE2*11</f>
        <v>#NAME?</v>
      </c>
      <c r="AG2" s="16"/>
      <c r="AH2" s="11"/>
      <c r="AI2" s="8">
        <v>3131.4563355681998</v>
      </c>
      <c r="AJ2" s="11" t="e">
        <f>AB2*1.0135</f>
        <v>#NAME?</v>
      </c>
      <c r="AK2" s="11" t="e">
        <f>AJ2-AI2</f>
        <v>#NAME?</v>
      </c>
      <c r="AL2" s="11" t="e">
        <f>AK2*21.337%</f>
        <v>#NAME?</v>
      </c>
      <c r="AM2" s="11" t="e">
        <f>AL2+AK2</f>
        <v>#NAME?</v>
      </c>
      <c r="AN2" s="11" t="e">
        <f>AM2*11</f>
        <v>#NAME?</v>
      </c>
      <c r="AO2" s="22"/>
      <c r="AP2" s="11" t="e">
        <f t="shared" ref="AP2:AP18" si="3">AO2*AN2</f>
        <v>#NAME?</v>
      </c>
      <c r="AQ2" s="8">
        <v>3241.0573073130868</v>
      </c>
      <c r="AR2" s="11" t="e">
        <f>AJ2*1.035</f>
        <v>#NAME?</v>
      </c>
      <c r="AS2" s="11" t="e">
        <f>AR2-AQ2</f>
        <v>#NAME?</v>
      </c>
      <c r="AT2" s="11" t="e">
        <f>AS2*21.337%</f>
        <v>#NAME?</v>
      </c>
      <c r="AU2" s="11" t="e">
        <f>AT2+AS2</f>
        <v>#NAME?</v>
      </c>
      <c r="AV2" s="11" t="e">
        <f>AU2*11</f>
        <v>#NAME?</v>
      </c>
      <c r="AW2" s="22"/>
      <c r="AX2" s="11" t="e">
        <f t="shared" ref="AX2:AX35" si="4">AW2*AV2</f>
        <v>#NAME?</v>
      </c>
      <c r="AY2" s="4">
        <v>1</v>
      </c>
    </row>
    <row r="3" spans="1:51">
      <c r="A3" s="4">
        <v>2</v>
      </c>
      <c r="B3" s="8">
        <v>2018</v>
      </c>
      <c r="C3" s="10">
        <v>2118.9</v>
      </c>
      <c r="D3" s="8">
        <v>2224.8450000000003</v>
      </c>
      <c r="E3" s="8">
        <v>2336.0872500000005</v>
      </c>
      <c r="F3" s="8">
        <v>2452.8916125000005</v>
      </c>
      <c r="G3" s="8">
        <v>2575.5361931250009</v>
      </c>
      <c r="H3" s="8">
        <v>2704.3130027812508</v>
      </c>
      <c r="I3" s="8">
        <v>2839.5286529203136</v>
      </c>
      <c r="J3" s="8">
        <v>2981.5050855663294</v>
      </c>
      <c r="K3" s="8">
        <v>3041.13518727766</v>
      </c>
      <c r="L3" s="11" t="e">
        <f t="shared" si="0"/>
        <v>#NAME?</v>
      </c>
      <c r="M3" s="11" t="e">
        <f t="shared" ref="M3:M35" si="5">L3-K3</f>
        <v>#NAME?</v>
      </c>
      <c r="N3" s="11" t="e">
        <f t="shared" ref="N3:N35" si="6">M3*21.337%</f>
        <v>#NAME?</v>
      </c>
      <c r="O3" s="11" t="e">
        <f t="shared" ref="O3:O35" si="7">N3+M3</f>
        <v>#NAME?</v>
      </c>
      <c r="P3" s="11" t="e">
        <f t="shared" ref="P3:P35" si="8">O3*11</f>
        <v>#NAME?</v>
      </c>
      <c r="Q3" s="22"/>
      <c r="R3" s="11" t="e">
        <f t="shared" si="1"/>
        <v>#NAME?</v>
      </c>
      <c r="S3" s="8">
        <v>3082.1905123059046</v>
      </c>
      <c r="T3" s="11" t="e">
        <f t="shared" ref="T3:T35" si="9">L3*1.0135</f>
        <v>#NAME?</v>
      </c>
      <c r="U3" s="11" t="e">
        <f t="shared" ref="U3:U35" si="10">T3-S3</f>
        <v>#NAME?</v>
      </c>
      <c r="V3" s="11" t="e">
        <f t="shared" ref="V3:V35" si="11">U3*21.337%</f>
        <v>#NAME?</v>
      </c>
      <c r="W3" s="11" t="e">
        <f t="shared" ref="W3:W35" si="12">V3+U3</f>
        <v>#NAME?</v>
      </c>
      <c r="X3" s="11" t="e">
        <f t="shared" ref="X3:X35" si="13">W3*11</f>
        <v>#NAME?</v>
      </c>
      <c r="Y3" s="22"/>
      <c r="Z3" s="11" t="e">
        <f t="shared" si="2"/>
        <v>#NAME?</v>
      </c>
      <c r="AA3" s="8">
        <v>3123.8000842220345</v>
      </c>
      <c r="AB3" s="11" t="e">
        <f t="shared" ref="AB3:AB35" si="14">T3*1.0135</f>
        <v>#NAME?</v>
      </c>
      <c r="AC3" s="11" t="e">
        <f t="shared" ref="AC3:AC35" si="15">AB3-AA3</f>
        <v>#NAME?</v>
      </c>
      <c r="AD3" s="11" t="e">
        <f t="shared" ref="AD3:AD35" si="16">AC3*21.337%</f>
        <v>#NAME?</v>
      </c>
      <c r="AE3" s="11" t="e">
        <f t="shared" ref="AE3:AE35" si="17">AD3+AC3</f>
        <v>#NAME?</v>
      </c>
      <c r="AF3" s="11" t="e">
        <f t="shared" ref="AF3:AF35" si="18">AE3*11</f>
        <v>#NAME?</v>
      </c>
      <c r="AG3" s="16"/>
      <c r="AH3" s="11"/>
      <c r="AI3" s="8">
        <v>3165.971385359032</v>
      </c>
      <c r="AJ3" s="11" t="e">
        <f t="shared" ref="AJ3:AJ35" si="19">AB3*1.0135</f>
        <v>#NAME?</v>
      </c>
      <c r="AK3" s="11" t="e">
        <f t="shared" ref="AK3:AK35" si="20">AJ3-AI3</f>
        <v>#NAME?</v>
      </c>
      <c r="AL3" s="11" t="e">
        <f t="shared" ref="AL3:AL35" si="21">AK3*21.337%</f>
        <v>#NAME?</v>
      </c>
      <c r="AM3" s="11" t="e">
        <f t="shared" ref="AM3:AM35" si="22">AL3+AK3</f>
        <v>#NAME?</v>
      </c>
      <c r="AN3" s="11" t="e">
        <f t="shared" ref="AN3:AN35" si="23">AM3*11</f>
        <v>#NAME?</v>
      </c>
      <c r="AO3" s="22"/>
      <c r="AP3" s="11" t="e">
        <f t="shared" si="3"/>
        <v>#NAME?</v>
      </c>
      <c r="AQ3" s="8">
        <v>3276.7803838465979</v>
      </c>
      <c r="AR3" s="11" t="e">
        <f t="shared" ref="AR3:AR35" si="24">AJ3*1.035</f>
        <v>#NAME?</v>
      </c>
      <c r="AS3" s="11" t="e">
        <f t="shared" ref="AS3:AS35" si="25">AR3-AQ3</f>
        <v>#NAME?</v>
      </c>
      <c r="AT3" s="11" t="e">
        <f t="shared" ref="AT3:AT35" si="26">AS3*21.337%</f>
        <v>#NAME?</v>
      </c>
      <c r="AU3" s="11" t="e">
        <f t="shared" ref="AU3:AU35" si="27">AT3+AS3</f>
        <v>#NAME?</v>
      </c>
      <c r="AV3" s="11" t="e">
        <f t="shared" ref="AV3:AV35" si="28">AU3*11</f>
        <v>#NAME?</v>
      </c>
      <c r="AW3" s="22"/>
      <c r="AX3" s="11" t="e">
        <f t="shared" si="4"/>
        <v>#NAME?</v>
      </c>
      <c r="AY3" s="4">
        <v>2</v>
      </c>
    </row>
    <row r="4" spans="1:51">
      <c r="A4" s="4">
        <v>3</v>
      </c>
      <c r="B4" s="8">
        <v>2043</v>
      </c>
      <c r="C4" s="10">
        <v>2145.15</v>
      </c>
      <c r="D4" s="8">
        <v>2252.4075000000003</v>
      </c>
      <c r="E4" s="8">
        <v>2365.0278750000002</v>
      </c>
      <c r="F4" s="8">
        <v>2483.2792687500005</v>
      </c>
      <c r="G4" s="8">
        <v>2607.4432321875006</v>
      </c>
      <c r="H4" s="8">
        <v>2737.8153937968759</v>
      </c>
      <c r="I4" s="8">
        <v>2874.70616348672</v>
      </c>
      <c r="J4" s="8">
        <v>3018.4414716610563</v>
      </c>
      <c r="K4" s="8">
        <v>3078.8103010942773</v>
      </c>
      <c r="L4" s="11" t="e">
        <f t="shared" si="0"/>
        <v>#NAME?</v>
      </c>
      <c r="M4" s="11" t="e">
        <f t="shared" si="5"/>
        <v>#NAME?</v>
      </c>
      <c r="N4" s="11" t="e">
        <f t="shared" si="6"/>
        <v>#NAME?</v>
      </c>
      <c r="O4" s="11" t="e">
        <f t="shared" si="7"/>
        <v>#NAME?</v>
      </c>
      <c r="P4" s="11" t="e">
        <f t="shared" si="8"/>
        <v>#NAME?</v>
      </c>
      <c r="Q4" s="22"/>
      <c r="R4" s="11" t="e">
        <f t="shared" si="1"/>
        <v>#NAME?</v>
      </c>
      <c r="S4" s="8">
        <v>3120.3742401590503</v>
      </c>
      <c r="T4" s="11" t="e">
        <f t="shared" si="9"/>
        <v>#NAME?</v>
      </c>
      <c r="U4" s="11" t="e">
        <f t="shared" si="10"/>
        <v>#NAME?</v>
      </c>
      <c r="V4" s="11" t="e">
        <f t="shared" si="11"/>
        <v>#NAME?</v>
      </c>
      <c r="W4" s="11" t="e">
        <f t="shared" si="12"/>
        <v>#NAME?</v>
      </c>
      <c r="X4" s="11" t="e">
        <f t="shared" si="13"/>
        <v>#NAME?</v>
      </c>
      <c r="Y4" s="22"/>
      <c r="Z4" s="11" t="e">
        <f t="shared" si="2"/>
        <v>#NAME?</v>
      </c>
      <c r="AA4" s="8">
        <v>3162.4992924011976</v>
      </c>
      <c r="AB4" s="11" t="e">
        <f t="shared" si="14"/>
        <v>#NAME?</v>
      </c>
      <c r="AC4" s="11" t="e">
        <f t="shared" si="15"/>
        <v>#NAME?</v>
      </c>
      <c r="AD4" s="11" t="e">
        <f t="shared" si="16"/>
        <v>#NAME?</v>
      </c>
      <c r="AE4" s="11" t="e">
        <f t="shared" si="17"/>
        <v>#NAME?</v>
      </c>
      <c r="AF4" s="11" t="e">
        <f t="shared" si="18"/>
        <v>#NAME?</v>
      </c>
      <c r="AG4" s="16"/>
      <c r="AH4" s="11"/>
      <c r="AI4" s="8">
        <v>3205.1930328486142</v>
      </c>
      <c r="AJ4" s="11" t="e">
        <f t="shared" si="19"/>
        <v>#NAME?</v>
      </c>
      <c r="AK4" s="11" t="e">
        <f t="shared" si="20"/>
        <v>#NAME?</v>
      </c>
      <c r="AL4" s="11" t="e">
        <f t="shared" si="21"/>
        <v>#NAME?</v>
      </c>
      <c r="AM4" s="11" t="e">
        <f t="shared" si="22"/>
        <v>#NAME?</v>
      </c>
      <c r="AN4" s="11" t="e">
        <f t="shared" si="23"/>
        <v>#NAME?</v>
      </c>
      <c r="AO4" s="22"/>
      <c r="AP4" s="11" t="e">
        <f t="shared" si="3"/>
        <v>#NAME?</v>
      </c>
      <c r="AQ4" s="8">
        <v>3317.3747889983156</v>
      </c>
      <c r="AR4" s="11" t="e">
        <f t="shared" si="24"/>
        <v>#NAME?</v>
      </c>
      <c r="AS4" s="11" t="e">
        <f t="shared" si="25"/>
        <v>#NAME?</v>
      </c>
      <c r="AT4" s="11" t="e">
        <f t="shared" si="26"/>
        <v>#NAME?</v>
      </c>
      <c r="AU4" s="11" t="e">
        <f t="shared" si="27"/>
        <v>#NAME?</v>
      </c>
      <c r="AV4" s="11" t="e">
        <f t="shared" si="28"/>
        <v>#NAME?</v>
      </c>
      <c r="AW4" s="22"/>
      <c r="AX4" s="11" t="e">
        <f t="shared" si="4"/>
        <v>#NAME?</v>
      </c>
      <c r="AY4" s="4">
        <v>3</v>
      </c>
    </row>
    <row r="5" spans="1:51">
      <c r="A5" s="4">
        <v>4</v>
      </c>
      <c r="B5" s="8">
        <v>2067</v>
      </c>
      <c r="C5" s="10">
        <v>2170.35</v>
      </c>
      <c r="D5" s="8">
        <v>2278.8674999999998</v>
      </c>
      <c r="E5" s="8">
        <v>2392.8108750000001</v>
      </c>
      <c r="F5" s="8">
        <v>2512.4514187500004</v>
      </c>
      <c r="G5" s="8">
        <v>2638.0739896875007</v>
      </c>
      <c r="H5" s="8">
        <v>2769.9776891718757</v>
      </c>
      <c r="I5" s="8">
        <v>2908.4765736304694</v>
      </c>
      <c r="J5" s="8">
        <v>3053.9004023119928</v>
      </c>
      <c r="K5" s="8">
        <v>3114.9784103582328</v>
      </c>
      <c r="L5" s="11" t="e">
        <f t="shared" si="0"/>
        <v>#NAME?</v>
      </c>
      <c r="M5" s="11" t="e">
        <f t="shared" si="5"/>
        <v>#NAME?</v>
      </c>
      <c r="N5" s="11" t="e">
        <f t="shared" si="6"/>
        <v>#NAME?</v>
      </c>
      <c r="O5" s="11" t="e">
        <f t="shared" si="7"/>
        <v>#NAME?</v>
      </c>
      <c r="P5" s="11" t="e">
        <f t="shared" si="8"/>
        <v>#NAME?</v>
      </c>
      <c r="Q5" s="22"/>
      <c r="R5" s="11" t="e">
        <f t="shared" si="1"/>
        <v>#NAME?</v>
      </c>
      <c r="S5" s="8">
        <v>3157.0306188980694</v>
      </c>
      <c r="T5" s="11" t="e">
        <f t="shared" si="9"/>
        <v>#NAME?</v>
      </c>
      <c r="U5" s="11" t="e">
        <f t="shared" si="10"/>
        <v>#NAME?</v>
      </c>
      <c r="V5" s="11" t="e">
        <f t="shared" si="11"/>
        <v>#NAME?</v>
      </c>
      <c r="W5" s="11" t="e">
        <f t="shared" si="12"/>
        <v>#NAME?</v>
      </c>
      <c r="X5" s="11" t="e">
        <f t="shared" si="13"/>
        <v>#NAME?</v>
      </c>
      <c r="Y5" s="22"/>
      <c r="Z5" s="11" t="e">
        <f t="shared" si="2"/>
        <v>#NAME?</v>
      </c>
      <c r="AA5" s="8">
        <v>3199.6505322531934</v>
      </c>
      <c r="AB5" s="11" t="e">
        <f t="shared" si="14"/>
        <v>#NAME?</v>
      </c>
      <c r="AC5" s="11" t="e">
        <f t="shared" si="15"/>
        <v>#NAME?</v>
      </c>
      <c r="AD5" s="11" t="e">
        <f t="shared" si="16"/>
        <v>#NAME?</v>
      </c>
      <c r="AE5" s="11" t="e">
        <f t="shared" si="17"/>
        <v>#NAME?</v>
      </c>
      <c r="AF5" s="11" t="e">
        <f t="shared" si="18"/>
        <v>#NAME?</v>
      </c>
      <c r="AG5" s="16"/>
      <c r="AH5" s="11"/>
      <c r="AI5" s="8">
        <v>3242.8458144386118</v>
      </c>
      <c r="AJ5" s="11" t="e">
        <f t="shared" si="19"/>
        <v>#NAME?</v>
      </c>
      <c r="AK5" s="11" t="e">
        <f t="shared" si="20"/>
        <v>#NAME?</v>
      </c>
      <c r="AL5" s="11" t="e">
        <f t="shared" si="21"/>
        <v>#NAME?</v>
      </c>
      <c r="AM5" s="11" t="e">
        <f t="shared" si="22"/>
        <v>#NAME?</v>
      </c>
      <c r="AN5" s="11" t="e">
        <f t="shared" si="23"/>
        <v>#NAME?</v>
      </c>
      <c r="AO5" s="22"/>
      <c r="AP5" s="11" t="e">
        <f t="shared" si="3"/>
        <v>#NAME?</v>
      </c>
      <c r="AQ5" s="8">
        <v>3356.3454179439627</v>
      </c>
      <c r="AR5" s="11" t="e">
        <f t="shared" si="24"/>
        <v>#NAME?</v>
      </c>
      <c r="AS5" s="11" t="e">
        <f t="shared" si="25"/>
        <v>#NAME?</v>
      </c>
      <c r="AT5" s="11" t="e">
        <f t="shared" si="26"/>
        <v>#NAME?</v>
      </c>
      <c r="AU5" s="11" t="e">
        <f t="shared" si="27"/>
        <v>#NAME?</v>
      </c>
      <c r="AV5" s="11" t="e">
        <f t="shared" si="28"/>
        <v>#NAME?</v>
      </c>
      <c r="AW5" s="22"/>
      <c r="AX5" s="11" t="e">
        <f t="shared" si="4"/>
        <v>#NAME?</v>
      </c>
      <c r="AY5" s="4">
        <v>4</v>
      </c>
    </row>
    <row r="6" spans="1:51">
      <c r="A6" s="4">
        <v>5</v>
      </c>
      <c r="B6" s="8">
        <v>2089</v>
      </c>
      <c r="C6" s="10">
        <v>2193.4500000000003</v>
      </c>
      <c r="D6" s="8">
        <v>2303.1225000000004</v>
      </c>
      <c r="E6" s="8">
        <v>2418.2786250000004</v>
      </c>
      <c r="F6" s="8">
        <v>2539.1925562500005</v>
      </c>
      <c r="G6" s="8">
        <v>2666.1521840625005</v>
      </c>
      <c r="H6" s="8">
        <v>2799.4597932656256</v>
      </c>
      <c r="I6" s="8">
        <v>2939.4327829289073</v>
      </c>
      <c r="J6" s="8">
        <v>3086.4044220753526</v>
      </c>
      <c r="K6" s="8">
        <v>3148.1325105168598</v>
      </c>
      <c r="L6" s="11" t="e">
        <f t="shared" si="0"/>
        <v>#NAME?</v>
      </c>
      <c r="M6" s="11" t="e">
        <f t="shared" si="5"/>
        <v>#NAME?</v>
      </c>
      <c r="N6" s="11" t="e">
        <f t="shared" si="6"/>
        <v>#NAME?</v>
      </c>
      <c r="O6" s="11" t="e">
        <f t="shared" si="7"/>
        <v>#NAME?</v>
      </c>
      <c r="P6" s="11" t="e">
        <f t="shared" si="8"/>
        <v>#NAME?</v>
      </c>
      <c r="Q6" s="22"/>
      <c r="R6" s="11" t="e">
        <f t="shared" si="1"/>
        <v>#NAME?</v>
      </c>
      <c r="S6" s="8">
        <v>3190.6322994088378</v>
      </c>
      <c r="T6" s="11" t="e">
        <f t="shared" si="9"/>
        <v>#NAME?</v>
      </c>
      <c r="U6" s="11" t="e">
        <f t="shared" si="10"/>
        <v>#NAME?</v>
      </c>
      <c r="V6" s="11" t="e">
        <f t="shared" si="11"/>
        <v>#NAME?</v>
      </c>
      <c r="W6" s="11" t="e">
        <f t="shared" si="12"/>
        <v>#NAME?</v>
      </c>
      <c r="X6" s="11" t="e">
        <f t="shared" si="13"/>
        <v>#NAME?</v>
      </c>
      <c r="Y6" s="22"/>
      <c r="Z6" s="11" t="e">
        <f t="shared" si="2"/>
        <v>#NAME?</v>
      </c>
      <c r="AA6" s="8">
        <v>3233.7058354508572</v>
      </c>
      <c r="AB6" s="11" t="e">
        <f t="shared" si="14"/>
        <v>#NAME?</v>
      </c>
      <c r="AC6" s="11" t="e">
        <f t="shared" si="15"/>
        <v>#NAME?</v>
      </c>
      <c r="AD6" s="11" t="e">
        <f t="shared" si="16"/>
        <v>#NAME?</v>
      </c>
      <c r="AE6" s="11" t="e">
        <f t="shared" si="17"/>
        <v>#NAME?</v>
      </c>
      <c r="AF6" s="11" t="e">
        <f t="shared" si="18"/>
        <v>#NAME?</v>
      </c>
      <c r="AG6" s="16"/>
      <c r="AH6" s="11"/>
      <c r="AI6" s="8">
        <v>3277.3608642294439</v>
      </c>
      <c r="AJ6" s="11" t="e">
        <f t="shared" si="19"/>
        <v>#NAME?</v>
      </c>
      <c r="AK6" s="11" t="e">
        <f t="shared" si="20"/>
        <v>#NAME?</v>
      </c>
      <c r="AL6" s="11" t="e">
        <f t="shared" si="21"/>
        <v>#NAME?</v>
      </c>
      <c r="AM6" s="11" t="e">
        <f t="shared" si="22"/>
        <v>#NAME?</v>
      </c>
      <c r="AN6" s="11" t="e">
        <f t="shared" si="23"/>
        <v>#NAME?</v>
      </c>
      <c r="AO6" s="22"/>
      <c r="AP6" s="11" t="e">
        <f t="shared" si="3"/>
        <v>#NAME?</v>
      </c>
      <c r="AQ6" s="8">
        <v>3392.0684944774744</v>
      </c>
      <c r="AR6" s="11" t="e">
        <f t="shared" si="24"/>
        <v>#NAME?</v>
      </c>
      <c r="AS6" s="11" t="e">
        <f t="shared" si="25"/>
        <v>#NAME?</v>
      </c>
      <c r="AT6" s="11" t="e">
        <f t="shared" si="26"/>
        <v>#NAME?</v>
      </c>
      <c r="AU6" s="11" t="e">
        <f t="shared" si="27"/>
        <v>#NAME?</v>
      </c>
      <c r="AV6" s="11" t="e">
        <f t="shared" si="28"/>
        <v>#NAME?</v>
      </c>
      <c r="AW6" s="22"/>
      <c r="AX6" s="11" t="e">
        <f t="shared" si="4"/>
        <v>#NAME?</v>
      </c>
      <c r="AY6" s="4">
        <v>5</v>
      </c>
    </row>
    <row r="7" spans="1:51">
      <c r="A7" s="4">
        <v>6</v>
      </c>
      <c r="B7" s="8">
        <v>2120</v>
      </c>
      <c r="C7" s="10">
        <v>2226</v>
      </c>
      <c r="D7" s="8">
        <v>2337.3000000000002</v>
      </c>
      <c r="E7" s="8">
        <v>2454.1650000000004</v>
      </c>
      <c r="F7" s="8">
        <v>2576.8732500000006</v>
      </c>
      <c r="G7" s="8">
        <v>2705.7169125000005</v>
      </c>
      <c r="H7" s="8">
        <v>2841.0027581250006</v>
      </c>
      <c r="I7" s="8">
        <v>2983.0528960312508</v>
      </c>
      <c r="J7" s="8">
        <v>3132.2055408328133</v>
      </c>
      <c r="K7" s="8">
        <v>3194.8496516494697</v>
      </c>
      <c r="L7" s="11" t="e">
        <f t="shared" si="0"/>
        <v>#NAME?</v>
      </c>
      <c r="M7" s="11" t="e">
        <f t="shared" si="5"/>
        <v>#NAME?</v>
      </c>
      <c r="N7" s="11" t="e">
        <f t="shared" si="6"/>
        <v>#NAME?</v>
      </c>
      <c r="O7" s="11" t="e">
        <f t="shared" si="7"/>
        <v>#NAME?</v>
      </c>
      <c r="P7" s="11" t="e">
        <f t="shared" si="8"/>
        <v>#NAME?</v>
      </c>
      <c r="Q7" s="22"/>
      <c r="R7" s="11" t="e">
        <f t="shared" si="1"/>
        <v>#NAME?</v>
      </c>
      <c r="S7" s="8">
        <v>3237.9801219467377</v>
      </c>
      <c r="T7" s="11" t="e">
        <f t="shared" si="9"/>
        <v>#NAME?</v>
      </c>
      <c r="U7" s="11" t="e">
        <f t="shared" si="10"/>
        <v>#NAME?</v>
      </c>
      <c r="V7" s="11" t="e">
        <f t="shared" si="11"/>
        <v>#NAME?</v>
      </c>
      <c r="W7" s="11" t="e">
        <f t="shared" si="12"/>
        <v>#NAME?</v>
      </c>
      <c r="X7" s="11" t="e">
        <f t="shared" si="13"/>
        <v>#NAME?</v>
      </c>
      <c r="Y7" s="22"/>
      <c r="Z7" s="11" t="e">
        <f t="shared" si="2"/>
        <v>#NAME?</v>
      </c>
      <c r="AA7" s="8">
        <v>3281.6928535930188</v>
      </c>
      <c r="AB7" s="11" t="e">
        <f t="shared" si="14"/>
        <v>#NAME?</v>
      </c>
      <c r="AC7" s="11" t="e">
        <f t="shared" si="15"/>
        <v>#NAME?</v>
      </c>
      <c r="AD7" s="11" t="e">
        <f t="shared" si="16"/>
        <v>#NAME?</v>
      </c>
      <c r="AE7" s="11" t="e">
        <f t="shared" si="17"/>
        <v>#NAME?</v>
      </c>
      <c r="AF7" s="11" t="e">
        <f t="shared" si="18"/>
        <v>#NAME?</v>
      </c>
      <c r="AG7" s="16"/>
      <c r="AH7" s="11"/>
      <c r="AI7" s="8">
        <v>3325.995707116525</v>
      </c>
      <c r="AJ7" s="11" t="e">
        <f t="shared" si="19"/>
        <v>#NAME?</v>
      </c>
      <c r="AK7" s="11" t="e">
        <f t="shared" si="20"/>
        <v>#NAME?</v>
      </c>
      <c r="AL7" s="11" t="e">
        <f t="shared" si="21"/>
        <v>#NAME?</v>
      </c>
      <c r="AM7" s="11" t="e">
        <f t="shared" si="22"/>
        <v>#NAME?</v>
      </c>
      <c r="AN7" s="11" t="e">
        <f t="shared" si="23"/>
        <v>#NAME?</v>
      </c>
      <c r="AO7" s="22"/>
      <c r="AP7" s="11" t="e">
        <f t="shared" si="3"/>
        <v>#NAME?</v>
      </c>
      <c r="AQ7" s="8">
        <v>3442.4055568656031</v>
      </c>
      <c r="AR7" s="11" t="e">
        <f t="shared" si="24"/>
        <v>#NAME?</v>
      </c>
      <c r="AS7" s="11" t="e">
        <f t="shared" si="25"/>
        <v>#NAME?</v>
      </c>
      <c r="AT7" s="11" t="e">
        <f t="shared" si="26"/>
        <v>#NAME?</v>
      </c>
      <c r="AU7" s="11" t="e">
        <f t="shared" si="27"/>
        <v>#NAME?</v>
      </c>
      <c r="AV7" s="11" t="e">
        <f t="shared" si="28"/>
        <v>#NAME?</v>
      </c>
      <c r="AW7" s="22"/>
      <c r="AX7" s="11" t="e">
        <f t="shared" si="4"/>
        <v>#NAME?</v>
      </c>
      <c r="AY7" s="4">
        <v>6</v>
      </c>
    </row>
    <row r="8" spans="1:51">
      <c r="A8" s="4">
        <v>7</v>
      </c>
      <c r="B8" s="8">
        <v>2151</v>
      </c>
      <c r="C8" s="10">
        <v>2258.5500000000002</v>
      </c>
      <c r="D8" s="8">
        <v>2371.4775000000004</v>
      </c>
      <c r="E8" s="8">
        <v>2490.0513750000005</v>
      </c>
      <c r="F8" s="8">
        <v>2614.5539437500006</v>
      </c>
      <c r="G8" s="8">
        <v>2745.2816409375009</v>
      </c>
      <c r="H8" s="8">
        <v>2882.545722984376</v>
      </c>
      <c r="I8" s="8">
        <v>3026.6730091335949</v>
      </c>
      <c r="J8" s="8">
        <v>3178.0066595902749</v>
      </c>
      <c r="K8" s="8">
        <v>3241.5667927820805</v>
      </c>
      <c r="L8" s="11" t="e">
        <f t="shared" si="0"/>
        <v>#NAME?</v>
      </c>
      <c r="M8" s="11" t="e">
        <f t="shared" si="5"/>
        <v>#NAME?</v>
      </c>
      <c r="N8" s="11" t="e">
        <f t="shared" si="6"/>
        <v>#NAME?</v>
      </c>
      <c r="O8" s="11" t="e">
        <f t="shared" si="7"/>
        <v>#NAME?</v>
      </c>
      <c r="P8" s="11" t="e">
        <f t="shared" si="8"/>
        <v>#NAME?</v>
      </c>
      <c r="Q8" s="22"/>
      <c r="R8" s="11" t="e">
        <f t="shared" si="1"/>
        <v>#NAME?</v>
      </c>
      <c r="S8" s="8">
        <v>3285.3279444846389</v>
      </c>
      <c r="T8" s="11" t="e">
        <f t="shared" si="9"/>
        <v>#NAME?</v>
      </c>
      <c r="U8" s="11" t="e">
        <f t="shared" si="10"/>
        <v>#NAME?</v>
      </c>
      <c r="V8" s="11" t="e">
        <f t="shared" si="11"/>
        <v>#NAME?</v>
      </c>
      <c r="W8" s="11" t="e">
        <f t="shared" si="12"/>
        <v>#NAME?</v>
      </c>
      <c r="X8" s="11" t="e">
        <f t="shared" si="13"/>
        <v>#NAME?</v>
      </c>
      <c r="Y8" s="22"/>
      <c r="Z8" s="11" t="e">
        <f t="shared" si="2"/>
        <v>#NAME?</v>
      </c>
      <c r="AA8" s="8">
        <v>3329.6798717351817</v>
      </c>
      <c r="AB8" s="11" t="e">
        <f t="shared" si="14"/>
        <v>#NAME?</v>
      </c>
      <c r="AC8" s="11" t="e">
        <f t="shared" si="15"/>
        <v>#NAME?</v>
      </c>
      <c r="AD8" s="11" t="e">
        <f t="shared" si="16"/>
        <v>#NAME?</v>
      </c>
      <c r="AE8" s="11" t="e">
        <f t="shared" si="17"/>
        <v>#NAME?</v>
      </c>
      <c r="AF8" s="11" t="e">
        <f t="shared" si="18"/>
        <v>#NAME?</v>
      </c>
      <c r="AG8" s="16"/>
      <c r="AH8" s="11"/>
      <c r="AI8" s="8">
        <v>3374.6305500036069</v>
      </c>
      <c r="AJ8" s="11" t="e">
        <f t="shared" si="19"/>
        <v>#NAME?</v>
      </c>
      <c r="AK8" s="11" t="e">
        <f t="shared" si="20"/>
        <v>#NAME?</v>
      </c>
      <c r="AL8" s="11" t="e">
        <f t="shared" si="21"/>
        <v>#NAME?</v>
      </c>
      <c r="AM8" s="11" t="e">
        <f t="shared" si="22"/>
        <v>#NAME?</v>
      </c>
      <c r="AN8" s="11" t="e">
        <f t="shared" si="23"/>
        <v>#NAME?</v>
      </c>
      <c r="AO8" s="22"/>
      <c r="AP8" s="11" t="e">
        <f t="shared" si="3"/>
        <v>#NAME?</v>
      </c>
      <c r="AQ8" s="8">
        <v>3492.7426192537328</v>
      </c>
      <c r="AR8" s="11" t="e">
        <f t="shared" si="24"/>
        <v>#NAME?</v>
      </c>
      <c r="AS8" s="11" t="e">
        <f t="shared" si="25"/>
        <v>#NAME?</v>
      </c>
      <c r="AT8" s="11" t="e">
        <f t="shared" si="26"/>
        <v>#NAME?</v>
      </c>
      <c r="AU8" s="11" t="e">
        <f t="shared" si="27"/>
        <v>#NAME?</v>
      </c>
      <c r="AV8" s="11" t="e">
        <f t="shared" si="28"/>
        <v>#NAME?</v>
      </c>
      <c r="AW8" s="22"/>
      <c r="AX8" s="11" t="e">
        <f t="shared" si="4"/>
        <v>#NAME?</v>
      </c>
      <c r="AY8" s="4">
        <v>7</v>
      </c>
    </row>
    <row r="9" spans="1:51">
      <c r="A9" s="4">
        <v>8</v>
      </c>
      <c r="B9" s="8">
        <v>2184</v>
      </c>
      <c r="C9" s="10">
        <v>2293.2000000000003</v>
      </c>
      <c r="D9" s="8">
        <v>2407.8600000000006</v>
      </c>
      <c r="E9" s="8">
        <v>2528.2530000000006</v>
      </c>
      <c r="F9" s="8">
        <v>2654.6656500000008</v>
      </c>
      <c r="G9" s="8">
        <v>2787.3989325000011</v>
      </c>
      <c r="H9" s="8">
        <v>2926.7688791250011</v>
      </c>
      <c r="I9" s="8">
        <v>3073.1073230812513</v>
      </c>
      <c r="J9" s="8">
        <v>3226.7626892353142</v>
      </c>
      <c r="K9" s="8">
        <v>3291.2979430200203</v>
      </c>
      <c r="L9" s="11" t="e">
        <f t="shared" si="0"/>
        <v>#NAME?</v>
      </c>
      <c r="M9" s="11" t="e">
        <f t="shared" si="5"/>
        <v>#NAME?</v>
      </c>
      <c r="N9" s="11" t="e">
        <f t="shared" si="6"/>
        <v>#NAME?</v>
      </c>
      <c r="O9" s="11" t="e">
        <f t="shared" si="7"/>
        <v>#NAME?</v>
      </c>
      <c r="P9" s="11" t="e">
        <f t="shared" si="8"/>
        <v>#NAME?</v>
      </c>
      <c r="Q9" s="22"/>
      <c r="R9" s="11" t="e">
        <f t="shared" si="1"/>
        <v>#NAME?</v>
      </c>
      <c r="S9" s="8">
        <v>3335.730465250791</v>
      </c>
      <c r="T9" s="11" t="e">
        <f t="shared" si="9"/>
        <v>#NAME?</v>
      </c>
      <c r="U9" s="11" t="e">
        <f t="shared" si="10"/>
        <v>#NAME?</v>
      </c>
      <c r="V9" s="11" t="e">
        <f t="shared" si="11"/>
        <v>#NAME?</v>
      </c>
      <c r="W9" s="11" t="e">
        <f t="shared" si="12"/>
        <v>#NAME?</v>
      </c>
      <c r="X9" s="11" t="e">
        <f t="shared" si="13"/>
        <v>#NAME?</v>
      </c>
      <c r="Y9" s="22"/>
      <c r="Z9" s="11" t="e">
        <f t="shared" si="2"/>
        <v>#NAME?</v>
      </c>
      <c r="AA9" s="8">
        <v>3380.7628265316771</v>
      </c>
      <c r="AB9" s="11" t="e">
        <f t="shared" si="14"/>
        <v>#NAME?</v>
      </c>
      <c r="AC9" s="11" t="e">
        <f t="shared" si="15"/>
        <v>#NAME?</v>
      </c>
      <c r="AD9" s="11" t="e">
        <f t="shared" si="16"/>
        <v>#NAME?</v>
      </c>
      <c r="AE9" s="11" t="e">
        <f t="shared" si="17"/>
        <v>#NAME?</v>
      </c>
      <c r="AF9" s="11" t="e">
        <f t="shared" si="18"/>
        <v>#NAME?</v>
      </c>
      <c r="AG9" s="16"/>
      <c r="AH9" s="11"/>
      <c r="AI9" s="8">
        <v>3426.4031246898548</v>
      </c>
      <c r="AJ9" s="11" t="e">
        <f t="shared" si="19"/>
        <v>#NAME?</v>
      </c>
      <c r="AK9" s="11" t="e">
        <f t="shared" si="20"/>
        <v>#NAME?</v>
      </c>
      <c r="AL9" s="11" t="e">
        <f t="shared" si="21"/>
        <v>#NAME?</v>
      </c>
      <c r="AM9" s="11" t="e">
        <f t="shared" si="22"/>
        <v>#NAME?</v>
      </c>
      <c r="AN9" s="11" t="e">
        <f t="shared" si="23"/>
        <v>#NAME?</v>
      </c>
      <c r="AO9" s="22"/>
      <c r="AP9" s="11" t="e">
        <f t="shared" si="3"/>
        <v>#NAME?</v>
      </c>
      <c r="AQ9" s="8">
        <v>3546.3272340539993</v>
      </c>
      <c r="AR9" s="11" t="e">
        <f t="shared" si="24"/>
        <v>#NAME?</v>
      </c>
      <c r="AS9" s="11" t="e">
        <f t="shared" si="25"/>
        <v>#NAME?</v>
      </c>
      <c r="AT9" s="11" t="e">
        <f t="shared" si="26"/>
        <v>#NAME?</v>
      </c>
      <c r="AU9" s="11" t="e">
        <f t="shared" si="27"/>
        <v>#NAME?</v>
      </c>
      <c r="AV9" s="11" t="e">
        <f t="shared" si="28"/>
        <v>#NAME?</v>
      </c>
      <c r="AW9" s="22"/>
      <c r="AX9" s="11" t="e">
        <f t="shared" si="4"/>
        <v>#NAME?</v>
      </c>
      <c r="AY9" s="4">
        <v>8</v>
      </c>
    </row>
    <row r="10" spans="1:51">
      <c r="A10" s="4">
        <v>9</v>
      </c>
      <c r="B10" s="8">
        <v>2220</v>
      </c>
      <c r="C10" s="10">
        <v>2331</v>
      </c>
      <c r="D10" s="8">
        <v>2447.5500000000002</v>
      </c>
      <c r="E10" s="8">
        <v>2569.9275000000002</v>
      </c>
      <c r="F10" s="8">
        <v>2698.4238750000004</v>
      </c>
      <c r="G10" s="8">
        <v>2833.3450687500003</v>
      </c>
      <c r="H10" s="8">
        <v>2975.0123221875006</v>
      </c>
      <c r="I10" s="8">
        <v>3123.7629382968757</v>
      </c>
      <c r="J10" s="8">
        <v>3279.9510852117196</v>
      </c>
      <c r="K10" s="8">
        <v>3345.5501069159541</v>
      </c>
      <c r="L10" s="11" t="e">
        <f t="shared" si="0"/>
        <v>#NAME?</v>
      </c>
      <c r="M10" s="11" t="e">
        <f t="shared" si="5"/>
        <v>#NAME?</v>
      </c>
      <c r="N10" s="11" t="e">
        <f t="shared" si="6"/>
        <v>#NAME?</v>
      </c>
      <c r="O10" s="11" t="e">
        <f t="shared" si="7"/>
        <v>#NAME?</v>
      </c>
      <c r="P10" s="11" t="e">
        <f t="shared" si="8"/>
        <v>#NAME?</v>
      </c>
      <c r="Q10" s="22"/>
      <c r="R10" s="11" t="e">
        <f t="shared" si="1"/>
        <v>#NAME?</v>
      </c>
      <c r="S10" s="8">
        <v>3390.7150333593195</v>
      </c>
      <c r="T10" s="11" t="e">
        <f t="shared" si="9"/>
        <v>#NAME?</v>
      </c>
      <c r="U10" s="11" t="e">
        <f t="shared" si="10"/>
        <v>#NAME?</v>
      </c>
      <c r="V10" s="11" t="e">
        <f t="shared" si="11"/>
        <v>#NAME?</v>
      </c>
      <c r="W10" s="11" t="e">
        <f t="shared" si="12"/>
        <v>#NAME?</v>
      </c>
      <c r="X10" s="11" t="e">
        <f t="shared" si="13"/>
        <v>#NAME?</v>
      </c>
      <c r="Y10" s="22"/>
      <c r="Z10" s="11" t="e">
        <f t="shared" si="2"/>
        <v>#NAME?</v>
      </c>
      <c r="AA10" s="8">
        <v>3436.4896863096706</v>
      </c>
      <c r="AB10" s="11" t="e">
        <f t="shared" si="14"/>
        <v>#NAME?</v>
      </c>
      <c r="AC10" s="11" t="e">
        <f t="shared" si="15"/>
        <v>#NAME?</v>
      </c>
      <c r="AD10" s="11" t="e">
        <f t="shared" si="16"/>
        <v>#NAME?</v>
      </c>
      <c r="AE10" s="11" t="e">
        <f t="shared" si="17"/>
        <v>#NAME?</v>
      </c>
      <c r="AF10" s="11" t="e">
        <f t="shared" si="18"/>
        <v>#NAME?</v>
      </c>
      <c r="AG10" s="16"/>
      <c r="AH10" s="11"/>
      <c r="AI10" s="8">
        <v>3482.8822970748515</v>
      </c>
      <c r="AJ10" s="11" t="e">
        <f t="shared" si="19"/>
        <v>#NAME?</v>
      </c>
      <c r="AK10" s="11" t="e">
        <f t="shared" si="20"/>
        <v>#NAME?</v>
      </c>
      <c r="AL10" s="11" t="e">
        <f t="shared" si="21"/>
        <v>#NAME?</v>
      </c>
      <c r="AM10" s="11" t="e">
        <f t="shared" si="22"/>
        <v>#NAME?</v>
      </c>
      <c r="AN10" s="11" t="e">
        <f t="shared" si="23"/>
        <v>#NAME?</v>
      </c>
      <c r="AO10" s="22"/>
      <c r="AP10" s="11" t="e">
        <f t="shared" si="3"/>
        <v>#NAME?</v>
      </c>
      <c r="AQ10" s="8">
        <v>3604.7831774724709</v>
      </c>
      <c r="AR10" s="11" t="e">
        <f t="shared" si="24"/>
        <v>#NAME?</v>
      </c>
      <c r="AS10" s="11" t="e">
        <f t="shared" si="25"/>
        <v>#NAME?</v>
      </c>
      <c r="AT10" s="11" t="e">
        <f t="shared" si="26"/>
        <v>#NAME?</v>
      </c>
      <c r="AU10" s="11" t="e">
        <f t="shared" si="27"/>
        <v>#NAME?</v>
      </c>
      <c r="AV10" s="11" t="e">
        <f t="shared" si="28"/>
        <v>#NAME?</v>
      </c>
      <c r="AW10" s="22"/>
      <c r="AX10" s="11" t="e">
        <f t="shared" si="4"/>
        <v>#NAME?</v>
      </c>
      <c r="AY10" s="4">
        <v>9</v>
      </c>
    </row>
    <row r="11" spans="1:51">
      <c r="A11" s="4">
        <v>10</v>
      </c>
      <c r="B11" s="8">
        <v>2257</v>
      </c>
      <c r="C11" s="10">
        <v>2369.85</v>
      </c>
      <c r="D11" s="8">
        <v>2488.3425000000002</v>
      </c>
      <c r="E11" s="8">
        <v>2612.7596250000001</v>
      </c>
      <c r="F11" s="8">
        <v>2743.3976062500001</v>
      </c>
      <c r="G11" s="8">
        <v>2880.5674865625001</v>
      </c>
      <c r="H11" s="8">
        <v>3024.5958608906253</v>
      </c>
      <c r="I11" s="8">
        <v>3175.8256539351569</v>
      </c>
      <c r="J11" s="8">
        <v>3334.616936631915</v>
      </c>
      <c r="K11" s="8">
        <v>3401.3092753645533</v>
      </c>
      <c r="L11" s="11" t="e">
        <f t="shared" si="0"/>
        <v>#NAME?</v>
      </c>
      <c r="M11" s="11" t="e">
        <f t="shared" si="5"/>
        <v>#NAME?</v>
      </c>
      <c r="N11" s="11" t="e">
        <f t="shared" si="6"/>
        <v>#NAME?</v>
      </c>
      <c r="O11" s="11" t="e">
        <f t="shared" si="7"/>
        <v>#NAME?</v>
      </c>
      <c r="P11" s="11" t="e">
        <f t="shared" si="8"/>
        <v>#NAME?</v>
      </c>
      <c r="Q11" s="22"/>
      <c r="R11" s="11" t="e">
        <f t="shared" si="1"/>
        <v>#NAME?</v>
      </c>
      <c r="S11" s="8">
        <v>3447.226950581975</v>
      </c>
      <c r="T11" s="11" t="e">
        <f t="shared" si="9"/>
        <v>#NAME?</v>
      </c>
      <c r="U11" s="11" t="e">
        <f t="shared" si="10"/>
        <v>#NAME?</v>
      </c>
      <c r="V11" s="11" t="e">
        <f t="shared" si="11"/>
        <v>#NAME?</v>
      </c>
      <c r="W11" s="11" t="e">
        <f t="shared" si="12"/>
        <v>#NAME?</v>
      </c>
      <c r="X11" s="11" t="e">
        <f t="shared" si="13"/>
        <v>#NAME?</v>
      </c>
      <c r="Y11" s="22"/>
      <c r="Z11" s="11" t="e">
        <f t="shared" si="2"/>
        <v>#NAME?</v>
      </c>
      <c r="AA11" s="8">
        <v>3493.7645144148319</v>
      </c>
      <c r="AB11" s="11" t="e">
        <f t="shared" si="14"/>
        <v>#NAME?</v>
      </c>
      <c r="AC11" s="11" t="e">
        <f t="shared" si="15"/>
        <v>#NAME?</v>
      </c>
      <c r="AD11" s="11" t="e">
        <f t="shared" si="16"/>
        <v>#NAME?</v>
      </c>
      <c r="AE11" s="11" t="e">
        <f t="shared" si="17"/>
        <v>#NAME?</v>
      </c>
      <c r="AF11" s="11" t="e">
        <f t="shared" si="18"/>
        <v>#NAME?</v>
      </c>
      <c r="AG11" s="16"/>
      <c r="AH11" s="11"/>
      <c r="AI11" s="8">
        <v>3540.9303353594323</v>
      </c>
      <c r="AJ11" s="11" t="e">
        <f t="shared" si="19"/>
        <v>#NAME?</v>
      </c>
      <c r="AK11" s="11" t="e">
        <f t="shared" si="20"/>
        <v>#NAME?</v>
      </c>
      <c r="AL11" s="11" t="e">
        <f t="shared" si="21"/>
        <v>#NAME?</v>
      </c>
      <c r="AM11" s="11" t="e">
        <f t="shared" si="22"/>
        <v>#NAME?</v>
      </c>
      <c r="AN11" s="11" t="e">
        <f t="shared" si="23"/>
        <v>#NAME?</v>
      </c>
      <c r="AO11" s="22"/>
      <c r="AP11" s="11" t="e">
        <f t="shared" si="3"/>
        <v>#NAME?</v>
      </c>
      <c r="AQ11" s="8">
        <v>3664.8628970970121</v>
      </c>
      <c r="AR11" s="11" t="e">
        <f t="shared" si="24"/>
        <v>#NAME?</v>
      </c>
      <c r="AS11" s="11" t="e">
        <f t="shared" si="25"/>
        <v>#NAME?</v>
      </c>
      <c r="AT11" s="11" t="e">
        <f t="shared" si="26"/>
        <v>#NAME?</v>
      </c>
      <c r="AU11" s="11" t="e">
        <f t="shared" si="27"/>
        <v>#NAME?</v>
      </c>
      <c r="AV11" s="11" t="e">
        <f t="shared" si="28"/>
        <v>#NAME?</v>
      </c>
      <c r="AW11" s="22"/>
      <c r="AX11" s="11" t="e">
        <f t="shared" si="4"/>
        <v>#NAME?</v>
      </c>
      <c r="AY11" s="4">
        <v>10</v>
      </c>
    </row>
    <row r="12" spans="1:51">
      <c r="A12" s="4">
        <v>11</v>
      </c>
      <c r="B12" s="8">
        <v>2301</v>
      </c>
      <c r="C12" s="10">
        <v>2416.0500000000002</v>
      </c>
      <c r="D12" s="8">
        <v>2536.8525000000004</v>
      </c>
      <c r="E12" s="8">
        <v>2663.6951250000006</v>
      </c>
      <c r="F12" s="8">
        <v>2796.8798812500008</v>
      </c>
      <c r="G12" s="8">
        <v>2936.7238753125011</v>
      </c>
      <c r="H12" s="8">
        <v>3083.5600690781262</v>
      </c>
      <c r="I12" s="8">
        <v>3237.7380725320327</v>
      </c>
      <c r="J12" s="8">
        <v>3399.6249761586346</v>
      </c>
      <c r="K12" s="8">
        <v>3467.6174756818073</v>
      </c>
      <c r="L12" s="11" t="e">
        <f t="shared" si="0"/>
        <v>#NAME?</v>
      </c>
      <c r="M12" s="11" t="e">
        <f t="shared" si="5"/>
        <v>#NAME?</v>
      </c>
      <c r="N12" s="11" t="e">
        <f t="shared" si="6"/>
        <v>#NAME?</v>
      </c>
      <c r="O12" s="11" t="e">
        <f t="shared" si="7"/>
        <v>#NAME?</v>
      </c>
      <c r="P12" s="11" t="e">
        <f t="shared" si="8"/>
        <v>#NAME?</v>
      </c>
      <c r="Q12" s="22"/>
      <c r="R12" s="11" t="e">
        <f t="shared" si="1"/>
        <v>#NAME?</v>
      </c>
      <c r="S12" s="8">
        <v>3514.4303116035121</v>
      </c>
      <c r="T12" s="11" t="e">
        <f t="shared" si="9"/>
        <v>#NAME?</v>
      </c>
      <c r="U12" s="11" t="e">
        <f t="shared" si="10"/>
        <v>#NAME?</v>
      </c>
      <c r="V12" s="11" t="e">
        <f t="shared" si="11"/>
        <v>#NAME?</v>
      </c>
      <c r="W12" s="11" t="e">
        <f t="shared" si="12"/>
        <v>#NAME?</v>
      </c>
      <c r="X12" s="11" t="e">
        <f t="shared" si="13"/>
        <v>#NAME?</v>
      </c>
      <c r="Y12" s="22"/>
      <c r="Z12" s="11" t="e">
        <f t="shared" si="2"/>
        <v>#NAME?</v>
      </c>
      <c r="AA12" s="8">
        <v>3561.8751208101598</v>
      </c>
      <c r="AB12" s="11" t="e">
        <f t="shared" si="14"/>
        <v>#NAME?</v>
      </c>
      <c r="AC12" s="11" t="e">
        <f t="shared" si="15"/>
        <v>#NAME?</v>
      </c>
      <c r="AD12" s="11" t="e">
        <f t="shared" si="16"/>
        <v>#NAME?</v>
      </c>
      <c r="AE12" s="11" t="e">
        <f t="shared" si="17"/>
        <v>#NAME?</v>
      </c>
      <c r="AF12" s="11" t="e">
        <f t="shared" si="18"/>
        <v>#NAME?</v>
      </c>
      <c r="AG12" s="16"/>
      <c r="AH12" s="11"/>
      <c r="AI12" s="8">
        <v>3609.9604349410974</v>
      </c>
      <c r="AJ12" s="11" t="e">
        <f t="shared" si="19"/>
        <v>#NAME?</v>
      </c>
      <c r="AK12" s="11" t="e">
        <f t="shared" si="20"/>
        <v>#NAME?</v>
      </c>
      <c r="AL12" s="11" t="e">
        <f t="shared" si="21"/>
        <v>#NAME?</v>
      </c>
      <c r="AM12" s="11" t="e">
        <f t="shared" si="22"/>
        <v>#NAME?</v>
      </c>
      <c r="AN12" s="11" t="e">
        <f t="shared" si="23"/>
        <v>#NAME?</v>
      </c>
      <c r="AO12" s="22"/>
      <c r="AP12" s="11" t="e">
        <f t="shared" si="3"/>
        <v>#NAME?</v>
      </c>
      <c r="AQ12" s="8">
        <v>3736.3090501640354</v>
      </c>
      <c r="AR12" s="11" t="e">
        <f t="shared" si="24"/>
        <v>#NAME?</v>
      </c>
      <c r="AS12" s="11" t="e">
        <f t="shared" si="25"/>
        <v>#NAME?</v>
      </c>
      <c r="AT12" s="11" t="e">
        <f t="shared" si="26"/>
        <v>#NAME?</v>
      </c>
      <c r="AU12" s="11" t="e">
        <f t="shared" si="27"/>
        <v>#NAME?</v>
      </c>
      <c r="AV12" s="11" t="e">
        <f t="shared" si="28"/>
        <v>#NAME?</v>
      </c>
      <c r="AW12" s="22"/>
      <c r="AX12" s="11" t="e">
        <f t="shared" si="4"/>
        <v>#NAME?</v>
      </c>
      <c r="AY12" s="4">
        <v>11</v>
      </c>
    </row>
    <row r="13" spans="1:51">
      <c r="A13" s="4">
        <v>12</v>
      </c>
      <c r="B13" s="8">
        <v>2339</v>
      </c>
      <c r="C13" s="10">
        <v>2455.9500000000003</v>
      </c>
      <c r="D13" s="8">
        <v>2578.7475000000004</v>
      </c>
      <c r="E13" s="8">
        <v>2707.6848750000004</v>
      </c>
      <c r="F13" s="8">
        <v>2843.0691187500006</v>
      </c>
      <c r="G13" s="8">
        <v>2985.2225746875006</v>
      </c>
      <c r="H13" s="8">
        <v>3134.4837034218758</v>
      </c>
      <c r="I13" s="8">
        <v>3291.2078885929695</v>
      </c>
      <c r="J13" s="8">
        <v>3455.7682830226181</v>
      </c>
      <c r="K13" s="8">
        <v>3524.8836486830705</v>
      </c>
      <c r="L13" s="11" t="e">
        <f t="shared" si="0"/>
        <v>#NAME?</v>
      </c>
      <c r="M13" s="11" t="e">
        <f t="shared" si="5"/>
        <v>#NAME?</v>
      </c>
      <c r="N13" s="11" t="e">
        <f t="shared" si="6"/>
        <v>#NAME?</v>
      </c>
      <c r="O13" s="11" t="e">
        <f t="shared" si="7"/>
        <v>#NAME?</v>
      </c>
      <c r="P13" s="11" t="e">
        <f t="shared" si="8"/>
        <v>#NAME?</v>
      </c>
      <c r="Q13" s="22"/>
      <c r="R13" s="11" t="e">
        <f t="shared" si="1"/>
        <v>#NAME?</v>
      </c>
      <c r="S13" s="8">
        <v>3572.4695779402923</v>
      </c>
      <c r="T13" s="11" t="e">
        <f t="shared" si="9"/>
        <v>#NAME?</v>
      </c>
      <c r="U13" s="11" t="e">
        <f t="shared" si="10"/>
        <v>#NAME?</v>
      </c>
      <c r="V13" s="11" t="e">
        <f t="shared" si="11"/>
        <v>#NAME?</v>
      </c>
      <c r="W13" s="11" t="e">
        <f t="shared" si="12"/>
        <v>#NAME?</v>
      </c>
      <c r="X13" s="11" t="e">
        <f t="shared" si="13"/>
        <v>#NAME?</v>
      </c>
      <c r="Y13" s="22"/>
      <c r="Z13" s="11" t="e">
        <f t="shared" si="2"/>
        <v>#NAME?</v>
      </c>
      <c r="AA13" s="8">
        <v>3620.6979172424867</v>
      </c>
      <c r="AB13" s="11" t="e">
        <f t="shared" si="14"/>
        <v>#NAME?</v>
      </c>
      <c r="AC13" s="11" t="e">
        <f t="shared" si="15"/>
        <v>#NAME?</v>
      </c>
      <c r="AD13" s="11" t="e">
        <f t="shared" si="16"/>
        <v>#NAME?</v>
      </c>
      <c r="AE13" s="11" t="e">
        <f t="shared" si="17"/>
        <v>#NAME?</v>
      </c>
      <c r="AF13" s="11" t="e">
        <f t="shared" si="18"/>
        <v>#NAME?</v>
      </c>
      <c r="AG13" s="16"/>
      <c r="AH13" s="11"/>
      <c r="AI13" s="8">
        <v>3669.5773391252606</v>
      </c>
      <c r="AJ13" s="11" t="e">
        <f t="shared" si="19"/>
        <v>#NAME?</v>
      </c>
      <c r="AK13" s="11" t="e">
        <f t="shared" si="20"/>
        <v>#NAME?</v>
      </c>
      <c r="AL13" s="11" t="e">
        <f t="shared" si="21"/>
        <v>#NAME?</v>
      </c>
      <c r="AM13" s="11" t="e">
        <f t="shared" si="22"/>
        <v>#NAME?</v>
      </c>
      <c r="AN13" s="11" t="e">
        <f t="shared" si="23"/>
        <v>#NAME?</v>
      </c>
      <c r="AO13" s="22"/>
      <c r="AP13" s="11" t="e">
        <f t="shared" si="3"/>
        <v>#NAME?</v>
      </c>
      <c r="AQ13" s="8">
        <v>3798.0125459946444</v>
      </c>
      <c r="AR13" s="11" t="e">
        <f t="shared" si="24"/>
        <v>#NAME?</v>
      </c>
      <c r="AS13" s="11" t="e">
        <f t="shared" si="25"/>
        <v>#NAME?</v>
      </c>
      <c r="AT13" s="11" t="e">
        <f t="shared" si="26"/>
        <v>#NAME?</v>
      </c>
      <c r="AU13" s="11" t="e">
        <f t="shared" si="27"/>
        <v>#NAME?</v>
      </c>
      <c r="AV13" s="11" t="e">
        <f t="shared" si="28"/>
        <v>#NAME?</v>
      </c>
      <c r="AW13" s="22"/>
      <c r="AX13" s="11" t="e">
        <f t="shared" si="4"/>
        <v>#NAME?</v>
      </c>
      <c r="AY13" s="4">
        <v>12</v>
      </c>
    </row>
    <row r="14" spans="1:51">
      <c r="A14" s="4">
        <v>13</v>
      </c>
      <c r="B14" s="8">
        <v>2386</v>
      </c>
      <c r="C14" s="10">
        <v>2505.3000000000002</v>
      </c>
      <c r="D14" s="8">
        <v>2630.5650000000005</v>
      </c>
      <c r="E14" s="8">
        <v>2762.0932500000008</v>
      </c>
      <c r="F14" s="8">
        <v>2900.1979125000012</v>
      </c>
      <c r="G14" s="8">
        <v>3045.2078081250015</v>
      </c>
      <c r="H14" s="8">
        <v>3197.4681985312518</v>
      </c>
      <c r="I14" s="8">
        <v>3357.3416084578143</v>
      </c>
      <c r="J14" s="8">
        <v>3525.2086888807053</v>
      </c>
      <c r="K14" s="8">
        <v>3595.7128626583194</v>
      </c>
      <c r="L14" s="11" t="e">
        <f t="shared" si="0"/>
        <v>#NAME?</v>
      </c>
      <c r="M14" s="11" t="e">
        <f t="shared" si="5"/>
        <v>#NAME?</v>
      </c>
      <c r="N14" s="11" t="e">
        <f t="shared" si="6"/>
        <v>#NAME?</v>
      </c>
      <c r="O14" s="11" t="e">
        <f t="shared" si="7"/>
        <v>#NAME?</v>
      </c>
      <c r="P14" s="11" t="e">
        <f t="shared" si="8"/>
        <v>#NAME?</v>
      </c>
      <c r="Q14" s="22"/>
      <c r="R14" s="11" t="e">
        <f t="shared" si="1"/>
        <v>#NAME?</v>
      </c>
      <c r="S14" s="8">
        <v>3644.2549863042068</v>
      </c>
      <c r="T14" s="11" t="e">
        <f t="shared" si="9"/>
        <v>#NAME?</v>
      </c>
      <c r="U14" s="11" t="e">
        <f t="shared" si="10"/>
        <v>#NAME?</v>
      </c>
      <c r="V14" s="11" t="e">
        <f t="shared" si="11"/>
        <v>#NAME?</v>
      </c>
      <c r="W14" s="11" t="e">
        <f t="shared" si="12"/>
        <v>#NAME?</v>
      </c>
      <c r="X14" s="11" t="e">
        <f t="shared" si="13"/>
        <v>#NAME?</v>
      </c>
      <c r="Y14" s="22"/>
      <c r="Z14" s="11" t="e">
        <f t="shared" si="2"/>
        <v>#NAME?</v>
      </c>
      <c r="AA14" s="8">
        <v>3693.4524286193137</v>
      </c>
      <c r="AB14" s="11" t="e">
        <f t="shared" si="14"/>
        <v>#NAME?</v>
      </c>
      <c r="AC14" s="11" t="e">
        <f t="shared" si="15"/>
        <v>#NAME?</v>
      </c>
      <c r="AD14" s="11" t="e">
        <f t="shared" si="16"/>
        <v>#NAME?</v>
      </c>
      <c r="AE14" s="11" t="e">
        <f t="shared" si="17"/>
        <v>#NAME?</v>
      </c>
      <c r="AF14" s="11" t="e">
        <f t="shared" si="18"/>
        <v>#NAME?</v>
      </c>
      <c r="AG14" s="16"/>
      <c r="AH14" s="11"/>
      <c r="AI14" s="8">
        <v>3743.3140364056744</v>
      </c>
      <c r="AJ14" s="11" t="e">
        <f t="shared" si="19"/>
        <v>#NAME?</v>
      </c>
      <c r="AK14" s="11" t="e">
        <f t="shared" si="20"/>
        <v>#NAME?</v>
      </c>
      <c r="AL14" s="11" t="e">
        <f t="shared" si="21"/>
        <v>#NAME?</v>
      </c>
      <c r="AM14" s="11" t="e">
        <f t="shared" si="22"/>
        <v>#NAME?</v>
      </c>
      <c r="AN14" s="11" t="e">
        <f t="shared" si="23"/>
        <v>#NAME?</v>
      </c>
      <c r="AO14" s="22"/>
      <c r="AP14" s="11" t="e">
        <f t="shared" si="3"/>
        <v>#NAME?</v>
      </c>
      <c r="AQ14" s="8">
        <v>3874.3300276798727</v>
      </c>
      <c r="AR14" s="11" t="e">
        <f t="shared" si="24"/>
        <v>#NAME?</v>
      </c>
      <c r="AS14" s="11" t="e">
        <f t="shared" si="25"/>
        <v>#NAME?</v>
      </c>
      <c r="AT14" s="11" t="e">
        <f t="shared" si="26"/>
        <v>#NAME?</v>
      </c>
      <c r="AU14" s="11" t="e">
        <f t="shared" si="27"/>
        <v>#NAME?</v>
      </c>
      <c r="AV14" s="11" t="e">
        <f t="shared" si="28"/>
        <v>#NAME?</v>
      </c>
      <c r="AW14" s="22"/>
      <c r="AX14" s="11" t="e">
        <f t="shared" si="4"/>
        <v>#NAME?</v>
      </c>
      <c r="AY14" s="4">
        <v>13</v>
      </c>
    </row>
    <row r="15" spans="1:51">
      <c r="A15" s="4">
        <v>14</v>
      </c>
      <c r="B15" s="8">
        <v>2432</v>
      </c>
      <c r="C15" s="10">
        <v>2553.6</v>
      </c>
      <c r="D15" s="8">
        <v>2681.28</v>
      </c>
      <c r="E15" s="8">
        <v>2815.3440000000005</v>
      </c>
      <c r="F15" s="8">
        <v>2956.1112000000007</v>
      </c>
      <c r="G15" s="8">
        <v>3103.916760000001</v>
      </c>
      <c r="H15" s="8">
        <v>3259.1125980000011</v>
      </c>
      <c r="I15" s="8">
        <v>3422.0682279000011</v>
      </c>
      <c r="J15" s="8">
        <v>3593.1716392950016</v>
      </c>
      <c r="K15" s="8">
        <v>3665.0350720809015</v>
      </c>
      <c r="L15" s="11" t="e">
        <f t="shared" si="0"/>
        <v>#NAME?</v>
      </c>
      <c r="M15" s="11" t="e">
        <f t="shared" si="5"/>
        <v>#NAME?</v>
      </c>
      <c r="N15" s="11" t="e">
        <f t="shared" si="6"/>
        <v>#NAME?</v>
      </c>
      <c r="O15" s="11" t="e">
        <f t="shared" si="7"/>
        <v>#NAME?</v>
      </c>
      <c r="P15" s="11" t="e">
        <f t="shared" si="8"/>
        <v>#NAME?</v>
      </c>
      <c r="Q15" s="22"/>
      <c r="R15" s="11" t="e">
        <f t="shared" si="1"/>
        <v>#NAME?</v>
      </c>
      <c r="S15" s="8">
        <v>3714.5130455539938</v>
      </c>
      <c r="T15" s="11" t="e">
        <f t="shared" si="9"/>
        <v>#NAME?</v>
      </c>
      <c r="U15" s="11" t="e">
        <f t="shared" si="10"/>
        <v>#NAME?</v>
      </c>
      <c r="V15" s="11" t="e">
        <f t="shared" si="11"/>
        <v>#NAME?</v>
      </c>
      <c r="W15" s="11" t="e">
        <f t="shared" si="12"/>
        <v>#NAME?</v>
      </c>
      <c r="X15" s="11" t="e">
        <f t="shared" si="13"/>
        <v>#NAME?</v>
      </c>
      <c r="Y15" s="22"/>
      <c r="Z15" s="11" t="e">
        <f t="shared" si="2"/>
        <v>#NAME?</v>
      </c>
      <c r="AA15" s="8">
        <v>3764.6589716689732</v>
      </c>
      <c r="AB15" s="11" t="e">
        <f t="shared" si="14"/>
        <v>#NAME?</v>
      </c>
      <c r="AC15" s="11" t="e">
        <f t="shared" si="15"/>
        <v>#NAME?</v>
      </c>
      <c r="AD15" s="11" t="e">
        <f t="shared" si="16"/>
        <v>#NAME?</v>
      </c>
      <c r="AE15" s="11" t="e">
        <f t="shared" si="17"/>
        <v>#NAME?</v>
      </c>
      <c r="AF15" s="11" t="e">
        <f t="shared" si="18"/>
        <v>#NAME?</v>
      </c>
      <c r="AG15" s="16"/>
      <c r="AH15" s="11"/>
      <c r="AI15" s="8">
        <v>3815.4818677865046</v>
      </c>
      <c r="AJ15" s="11" t="e">
        <f t="shared" si="19"/>
        <v>#NAME?</v>
      </c>
      <c r="AK15" s="11" t="e">
        <f t="shared" si="20"/>
        <v>#NAME?</v>
      </c>
      <c r="AL15" s="11" t="e">
        <f t="shared" si="21"/>
        <v>#NAME?</v>
      </c>
      <c r="AM15" s="11" t="e">
        <f t="shared" si="22"/>
        <v>#NAME?</v>
      </c>
      <c r="AN15" s="11" t="e">
        <f t="shared" si="23"/>
        <v>#NAME?</v>
      </c>
      <c r="AO15" s="22"/>
      <c r="AP15" s="11" t="e">
        <f t="shared" si="3"/>
        <v>#NAME?</v>
      </c>
      <c r="AQ15" s="8">
        <v>3949.023733159032</v>
      </c>
      <c r="AR15" s="11" t="e">
        <f t="shared" si="24"/>
        <v>#NAME?</v>
      </c>
      <c r="AS15" s="11" t="e">
        <f t="shared" si="25"/>
        <v>#NAME?</v>
      </c>
      <c r="AT15" s="11" t="e">
        <f t="shared" si="26"/>
        <v>#NAME?</v>
      </c>
      <c r="AU15" s="11" t="e">
        <f t="shared" si="27"/>
        <v>#NAME?</v>
      </c>
      <c r="AV15" s="11" t="e">
        <f t="shared" si="28"/>
        <v>#NAME?</v>
      </c>
      <c r="AW15" s="22"/>
      <c r="AX15" s="11" t="e">
        <f t="shared" si="4"/>
        <v>#NAME?</v>
      </c>
      <c r="AY15" s="4">
        <v>14</v>
      </c>
    </row>
    <row r="16" spans="1:51">
      <c r="A16" s="4">
        <v>15</v>
      </c>
      <c r="B16" s="8">
        <v>2486</v>
      </c>
      <c r="C16" s="10">
        <v>2610.3000000000002</v>
      </c>
      <c r="D16" s="8">
        <v>2740.8150000000005</v>
      </c>
      <c r="E16" s="8">
        <v>2877.8557500000006</v>
      </c>
      <c r="F16" s="8">
        <v>3021.7485375000006</v>
      </c>
      <c r="G16" s="8">
        <v>3172.8359643750009</v>
      </c>
      <c r="H16" s="8">
        <v>3331.4777625937513</v>
      </c>
      <c r="I16" s="8">
        <v>3498.0516507234393</v>
      </c>
      <c r="J16" s="8">
        <v>3672.9542332596116</v>
      </c>
      <c r="K16" s="8">
        <v>3746.4133179248038</v>
      </c>
      <c r="L16" s="11" t="e">
        <f t="shared" si="0"/>
        <v>#NAME?</v>
      </c>
      <c r="M16" s="11" t="e">
        <f t="shared" si="5"/>
        <v>#NAME?</v>
      </c>
      <c r="N16" s="11" t="e">
        <f t="shared" si="6"/>
        <v>#NAME?</v>
      </c>
      <c r="O16" s="11" t="e">
        <f t="shared" si="7"/>
        <v>#NAME?</v>
      </c>
      <c r="P16" s="11" t="e">
        <f t="shared" si="8"/>
        <v>#NAME?</v>
      </c>
      <c r="Q16" s="22"/>
      <c r="R16" s="11" t="e">
        <f t="shared" si="1"/>
        <v>#NAME?</v>
      </c>
      <c r="S16" s="8">
        <v>3796.9898977167891</v>
      </c>
      <c r="T16" s="11" t="e">
        <f t="shared" si="9"/>
        <v>#NAME?</v>
      </c>
      <c r="U16" s="11" t="e">
        <f t="shared" si="10"/>
        <v>#NAME?</v>
      </c>
      <c r="V16" s="11" t="e">
        <f t="shared" si="11"/>
        <v>#NAME?</v>
      </c>
      <c r="W16" s="11" t="e">
        <f t="shared" si="12"/>
        <v>#NAME?</v>
      </c>
      <c r="X16" s="11" t="e">
        <f t="shared" si="13"/>
        <v>#NAME?</v>
      </c>
      <c r="Y16" s="22"/>
      <c r="Z16" s="11" t="e">
        <f t="shared" si="2"/>
        <v>#NAME?</v>
      </c>
      <c r="AA16" s="8">
        <v>3848.2492613359659</v>
      </c>
      <c r="AB16" s="11" t="e">
        <f t="shared" si="14"/>
        <v>#NAME?</v>
      </c>
      <c r="AC16" s="11" t="e">
        <f t="shared" si="15"/>
        <v>#NAME?</v>
      </c>
      <c r="AD16" s="11" t="e">
        <f t="shared" si="16"/>
        <v>#NAME?</v>
      </c>
      <c r="AE16" s="11" t="e">
        <f t="shared" si="17"/>
        <v>#NAME?</v>
      </c>
      <c r="AF16" s="11" t="e">
        <f t="shared" si="18"/>
        <v>#NAME?</v>
      </c>
      <c r="AG16" s="16"/>
      <c r="AH16" s="11"/>
      <c r="AI16" s="8">
        <v>3900.2006263640019</v>
      </c>
      <c r="AJ16" s="11" t="e">
        <f t="shared" si="19"/>
        <v>#NAME?</v>
      </c>
      <c r="AK16" s="11" t="e">
        <f t="shared" si="20"/>
        <v>#NAME?</v>
      </c>
      <c r="AL16" s="11" t="e">
        <f t="shared" si="21"/>
        <v>#NAME?</v>
      </c>
      <c r="AM16" s="11" t="e">
        <f t="shared" si="22"/>
        <v>#NAME?</v>
      </c>
      <c r="AN16" s="11" t="e">
        <f t="shared" si="23"/>
        <v>#NAME?</v>
      </c>
      <c r="AO16" s="22"/>
      <c r="AP16" s="11" t="e">
        <f t="shared" si="3"/>
        <v>#NAME?</v>
      </c>
      <c r="AQ16" s="8">
        <v>4036.7076482867415</v>
      </c>
      <c r="AR16" s="11" t="e">
        <f t="shared" si="24"/>
        <v>#NAME?</v>
      </c>
      <c r="AS16" s="11" t="e">
        <f t="shared" si="25"/>
        <v>#NAME?</v>
      </c>
      <c r="AT16" s="11" t="e">
        <f t="shared" si="26"/>
        <v>#NAME?</v>
      </c>
      <c r="AU16" s="11" t="e">
        <f t="shared" si="27"/>
        <v>#NAME?</v>
      </c>
      <c r="AV16" s="11" t="e">
        <f t="shared" si="28"/>
        <v>#NAME?</v>
      </c>
      <c r="AW16" s="22"/>
      <c r="AX16" s="11" t="e">
        <f t="shared" si="4"/>
        <v>#NAME?</v>
      </c>
      <c r="AY16" s="4">
        <v>15</v>
      </c>
    </row>
    <row r="17" spans="1:51">
      <c r="A17" s="4">
        <v>16</v>
      </c>
      <c r="B17" s="8">
        <v>2546</v>
      </c>
      <c r="C17" s="10">
        <v>2673.3</v>
      </c>
      <c r="D17" s="8">
        <v>2806.9650000000001</v>
      </c>
      <c r="E17" s="8">
        <v>2947.3132500000002</v>
      </c>
      <c r="F17" s="8">
        <v>3094.6789125000005</v>
      </c>
      <c r="G17" s="8">
        <v>3249.4128581250006</v>
      </c>
      <c r="H17" s="8">
        <v>3411.8835010312509</v>
      </c>
      <c r="I17" s="8">
        <v>3582.4776760828136</v>
      </c>
      <c r="J17" s="8">
        <v>3761.6015598869544</v>
      </c>
      <c r="K17" s="8">
        <v>3836.8335910846936</v>
      </c>
      <c r="L17" s="11" t="e">
        <f t="shared" si="0"/>
        <v>#NAME?</v>
      </c>
      <c r="M17" s="11" t="e">
        <f t="shared" si="5"/>
        <v>#NAME?</v>
      </c>
      <c r="N17" s="11" t="e">
        <f t="shared" si="6"/>
        <v>#NAME?</v>
      </c>
      <c r="O17" s="11" t="e">
        <f t="shared" si="7"/>
        <v>#NAME?</v>
      </c>
      <c r="P17" s="11" t="e">
        <f t="shared" si="8"/>
        <v>#NAME?</v>
      </c>
      <c r="Q17" s="22">
        <v>0.45</v>
      </c>
      <c r="R17" s="11" t="e">
        <f>Q17*P17</f>
        <v>#NAME?</v>
      </c>
      <c r="S17" s="8">
        <v>3888.6308445643372</v>
      </c>
      <c r="T17" s="11" t="e">
        <f t="shared" si="9"/>
        <v>#NAME?</v>
      </c>
      <c r="U17" s="11" t="e">
        <f t="shared" si="10"/>
        <v>#NAME?</v>
      </c>
      <c r="V17" s="11" t="e">
        <f t="shared" si="11"/>
        <v>#NAME?</v>
      </c>
      <c r="W17" s="11" t="e">
        <f t="shared" si="12"/>
        <v>#NAME?</v>
      </c>
      <c r="X17" s="11" t="e">
        <f t="shared" si="13"/>
        <v>#NAME?</v>
      </c>
      <c r="Y17" s="24">
        <f>0.45+0.188</f>
        <v>0.63800000000000001</v>
      </c>
      <c r="Z17" s="11" t="e">
        <f>Y17*X17</f>
        <v>#NAME?</v>
      </c>
      <c r="AA17" s="8">
        <v>3941.1273609659561</v>
      </c>
      <c r="AB17" s="11" t="e">
        <f t="shared" si="14"/>
        <v>#NAME?</v>
      </c>
      <c r="AC17" s="11" t="e">
        <f t="shared" si="15"/>
        <v>#NAME?</v>
      </c>
      <c r="AD17" s="11" t="e">
        <f t="shared" si="16"/>
        <v>#NAME?</v>
      </c>
      <c r="AE17" s="11" t="e">
        <f t="shared" si="17"/>
        <v>#NAME?</v>
      </c>
      <c r="AF17" s="11" t="e">
        <f t="shared" si="18"/>
        <v>#NAME?</v>
      </c>
      <c r="AG17" s="16"/>
      <c r="AH17" s="11"/>
      <c r="AI17" s="8">
        <v>3994.3325803389966</v>
      </c>
      <c r="AJ17" s="11" t="e">
        <f t="shared" si="19"/>
        <v>#NAME?</v>
      </c>
      <c r="AK17" s="11" t="e">
        <f t="shared" si="20"/>
        <v>#NAME?</v>
      </c>
      <c r="AL17" s="11" t="e">
        <f t="shared" si="21"/>
        <v>#NAME?</v>
      </c>
      <c r="AM17" s="11" t="e">
        <f t="shared" si="22"/>
        <v>#NAME?</v>
      </c>
      <c r="AN17" s="11" t="e">
        <f t="shared" si="23"/>
        <v>#NAME?</v>
      </c>
      <c r="AO17" s="22"/>
      <c r="AP17" s="11" t="e">
        <f t="shared" si="3"/>
        <v>#NAME?</v>
      </c>
      <c r="AQ17" s="8">
        <v>4134.1342206508616</v>
      </c>
      <c r="AR17" s="11" t="e">
        <f t="shared" si="24"/>
        <v>#NAME?</v>
      </c>
      <c r="AS17" s="11" t="e">
        <f t="shared" si="25"/>
        <v>#NAME?</v>
      </c>
      <c r="AT17" s="11" t="e">
        <f t="shared" si="26"/>
        <v>#NAME?</v>
      </c>
      <c r="AU17" s="11" t="e">
        <f t="shared" si="27"/>
        <v>#NAME?</v>
      </c>
      <c r="AV17" s="11" t="e">
        <f t="shared" si="28"/>
        <v>#NAME?</v>
      </c>
      <c r="AW17" s="22">
        <f>0.75+0.5+0.375+3</f>
        <v>4.625</v>
      </c>
      <c r="AX17" s="11" t="e">
        <f>AW17*AV17</f>
        <v>#NAME?</v>
      </c>
      <c r="AY17" s="4">
        <v>16</v>
      </c>
    </row>
    <row r="18" spans="1:51">
      <c r="A18" s="4">
        <v>17</v>
      </c>
      <c r="B18" s="8">
        <v>2602</v>
      </c>
      <c r="C18" s="10">
        <v>2732.1</v>
      </c>
      <c r="D18" s="8">
        <v>2868.7049999999999</v>
      </c>
      <c r="E18" s="8">
        <v>3012.1402499999999</v>
      </c>
      <c r="F18" s="8">
        <v>3162.7472625</v>
      </c>
      <c r="G18" s="8">
        <v>3320.8846256250004</v>
      </c>
      <c r="H18" s="8">
        <v>3486.9288569062505</v>
      </c>
      <c r="I18" s="8">
        <v>3661.2752997515631</v>
      </c>
      <c r="J18" s="8">
        <v>3844.3390647391416</v>
      </c>
      <c r="K18" s="8">
        <v>3921.2258460339244</v>
      </c>
      <c r="L18" s="11" t="e">
        <f t="shared" si="0"/>
        <v>#NAME?</v>
      </c>
      <c r="M18" s="11" t="e">
        <f t="shared" si="5"/>
        <v>#NAME?</v>
      </c>
      <c r="N18" s="11" t="e">
        <f t="shared" si="6"/>
        <v>#NAME?</v>
      </c>
      <c r="O18" s="11" t="e">
        <f t="shared" si="7"/>
        <v>#NAME?</v>
      </c>
      <c r="P18" s="11" t="e">
        <f t="shared" si="8"/>
        <v>#NAME?</v>
      </c>
      <c r="Q18" s="22"/>
      <c r="R18" s="11" t="e">
        <f t="shared" ref="R18:R35" si="29">Q18*P18</f>
        <v>#NAME?</v>
      </c>
      <c r="S18" s="8">
        <v>3974.1623949553828</v>
      </c>
      <c r="T18" s="11" t="e">
        <f t="shared" si="9"/>
        <v>#NAME?</v>
      </c>
      <c r="U18" s="11" t="e">
        <f t="shared" si="10"/>
        <v>#NAME?</v>
      </c>
      <c r="V18" s="11" t="e">
        <f t="shared" si="11"/>
        <v>#NAME?</v>
      </c>
      <c r="W18" s="11" t="e">
        <f t="shared" si="12"/>
        <v>#NAME?</v>
      </c>
      <c r="X18" s="11" t="e">
        <f t="shared" si="13"/>
        <v>#NAME?</v>
      </c>
      <c r="Y18" s="22"/>
      <c r="Z18" s="11" t="e">
        <f t="shared" ref="Z18:Z35" si="30">Y18*X18</f>
        <v>#NAME?</v>
      </c>
      <c r="AA18" s="8">
        <v>4027.8135872872808</v>
      </c>
      <c r="AB18" s="11" t="e">
        <f t="shared" si="14"/>
        <v>#NAME?</v>
      </c>
      <c r="AC18" s="11" t="e">
        <f t="shared" si="15"/>
        <v>#NAME?</v>
      </c>
      <c r="AD18" s="11" t="e">
        <f t="shared" si="16"/>
        <v>#NAME?</v>
      </c>
      <c r="AE18" s="11" t="e">
        <f t="shared" si="17"/>
        <v>#NAME?</v>
      </c>
      <c r="AF18" s="11" t="e">
        <f t="shared" si="18"/>
        <v>#NAME?</v>
      </c>
      <c r="AG18" s="16"/>
      <c r="AH18" s="11"/>
      <c r="AI18" s="8">
        <v>4082.1890707156595</v>
      </c>
      <c r="AJ18" s="11" t="e">
        <f t="shared" si="19"/>
        <v>#NAME?</v>
      </c>
      <c r="AK18" s="11" t="e">
        <f t="shared" si="20"/>
        <v>#NAME?</v>
      </c>
      <c r="AL18" s="11" t="e">
        <f t="shared" si="21"/>
        <v>#NAME?</v>
      </c>
      <c r="AM18" s="11" t="e">
        <f t="shared" si="22"/>
        <v>#NAME?</v>
      </c>
      <c r="AN18" s="11" t="e">
        <f t="shared" si="23"/>
        <v>#NAME?</v>
      </c>
      <c r="AO18" s="22"/>
      <c r="AP18" s="11" t="e">
        <f t="shared" si="3"/>
        <v>#NAME?</v>
      </c>
      <c r="AQ18" s="8">
        <v>4225.0656881907071</v>
      </c>
      <c r="AR18" s="11" t="e">
        <f t="shared" si="24"/>
        <v>#NAME?</v>
      </c>
      <c r="AS18" s="11" t="e">
        <f t="shared" si="25"/>
        <v>#NAME?</v>
      </c>
      <c r="AT18" s="11" t="e">
        <f t="shared" si="26"/>
        <v>#NAME?</v>
      </c>
      <c r="AU18" s="11" t="e">
        <f t="shared" si="27"/>
        <v>#NAME?</v>
      </c>
      <c r="AV18" s="11" t="e">
        <f t="shared" si="28"/>
        <v>#NAME?</v>
      </c>
      <c r="AW18" s="22"/>
      <c r="AX18" s="11" t="e">
        <f t="shared" si="4"/>
        <v>#NAME?</v>
      </c>
      <c r="AY18" s="4">
        <v>17</v>
      </c>
    </row>
    <row r="19" spans="1:51">
      <c r="A19" s="4">
        <v>18</v>
      </c>
      <c r="B19" s="8">
        <v>2671</v>
      </c>
      <c r="C19" s="10">
        <v>2804.55</v>
      </c>
      <c r="D19" s="8">
        <v>2944.7775000000001</v>
      </c>
      <c r="E19" s="8">
        <v>3092.0163750000002</v>
      </c>
      <c r="F19" s="8">
        <v>3246.6171937500003</v>
      </c>
      <c r="G19" s="8">
        <v>3408.9480534375007</v>
      </c>
      <c r="H19" s="8">
        <v>3579.395456109376</v>
      </c>
      <c r="I19" s="8">
        <v>3758.3652289148449</v>
      </c>
      <c r="J19" s="8">
        <v>3946.2834903605872</v>
      </c>
      <c r="K19" s="8">
        <v>4025.2091601677989</v>
      </c>
      <c r="L19" s="11" t="e">
        <f t="shared" si="0"/>
        <v>#NAME?</v>
      </c>
      <c r="M19" s="11" t="e">
        <f t="shared" si="5"/>
        <v>#NAME?</v>
      </c>
      <c r="N19" s="11" t="e">
        <f t="shared" si="6"/>
        <v>#NAME?</v>
      </c>
      <c r="O19" s="11" t="e">
        <f t="shared" si="7"/>
        <v>#NAME?</v>
      </c>
      <c r="P19" s="11" t="e">
        <f t="shared" si="8"/>
        <v>#NAME?</v>
      </c>
      <c r="Q19" s="22"/>
      <c r="R19" s="11" t="e">
        <f t="shared" si="29"/>
        <v>#NAME?</v>
      </c>
      <c r="S19" s="8">
        <v>4079.5494838300647</v>
      </c>
      <c r="T19" s="11" t="e">
        <f t="shared" si="9"/>
        <v>#NAME?</v>
      </c>
      <c r="U19" s="11" t="e">
        <f t="shared" si="10"/>
        <v>#NAME?</v>
      </c>
      <c r="V19" s="11" t="e">
        <f t="shared" si="11"/>
        <v>#NAME?</v>
      </c>
      <c r="W19" s="11" t="e">
        <f t="shared" si="12"/>
        <v>#NAME?</v>
      </c>
      <c r="X19" s="11" t="e">
        <f t="shared" si="13"/>
        <v>#NAME?</v>
      </c>
      <c r="Y19" s="22"/>
      <c r="Z19" s="11" t="e">
        <f t="shared" si="30"/>
        <v>#NAME?</v>
      </c>
      <c r="AA19" s="8">
        <v>4134.6234018617706</v>
      </c>
      <c r="AB19" s="11" t="e">
        <f t="shared" si="14"/>
        <v>#NAME?</v>
      </c>
      <c r="AC19" s="11" t="e">
        <f t="shared" si="15"/>
        <v>#NAME?</v>
      </c>
      <c r="AD19" s="11" t="e">
        <f t="shared" si="16"/>
        <v>#NAME?</v>
      </c>
      <c r="AE19" s="11" t="e">
        <f t="shared" si="17"/>
        <v>#NAME?</v>
      </c>
      <c r="AF19" s="11" t="e">
        <f t="shared" si="18"/>
        <v>#NAME?</v>
      </c>
      <c r="AG19" s="16"/>
      <c r="AH19" s="11"/>
      <c r="AI19" s="8">
        <v>4190.4408177869045</v>
      </c>
      <c r="AJ19" s="11" t="e">
        <f t="shared" si="19"/>
        <v>#NAME?</v>
      </c>
      <c r="AK19" s="11" t="e">
        <f t="shared" si="20"/>
        <v>#NAME?</v>
      </c>
      <c r="AL19" s="11" t="e">
        <f t="shared" si="21"/>
        <v>#NAME?</v>
      </c>
      <c r="AM19" s="11" t="e">
        <f t="shared" si="22"/>
        <v>#NAME?</v>
      </c>
      <c r="AN19" s="11" t="e">
        <f t="shared" si="23"/>
        <v>#NAME?</v>
      </c>
      <c r="AO19" s="22">
        <v>0.82499999999999996</v>
      </c>
      <c r="AP19" s="11" t="e">
        <f>AO19*AN19</f>
        <v>#NAME?</v>
      </c>
      <c r="AQ19" s="8">
        <v>4337.1062464094457</v>
      </c>
      <c r="AR19" s="11" t="e">
        <f t="shared" si="24"/>
        <v>#NAME?</v>
      </c>
      <c r="AS19" s="11" t="e">
        <f t="shared" si="25"/>
        <v>#NAME?</v>
      </c>
      <c r="AT19" s="11" t="e">
        <f t="shared" si="26"/>
        <v>#NAME?</v>
      </c>
      <c r="AU19" s="11" t="e">
        <f t="shared" si="27"/>
        <v>#NAME?</v>
      </c>
      <c r="AV19" s="11" t="e">
        <f t="shared" si="28"/>
        <v>#NAME?</v>
      </c>
      <c r="AW19" s="22">
        <f>0.45+1+0.375</f>
        <v>1.825</v>
      </c>
      <c r="AX19" s="11" t="e">
        <f t="shared" si="4"/>
        <v>#NAME?</v>
      </c>
      <c r="AY19" s="4">
        <v>18</v>
      </c>
    </row>
    <row r="20" spans="1:51">
      <c r="A20" s="4">
        <v>19</v>
      </c>
      <c r="B20" s="8">
        <v>2739</v>
      </c>
      <c r="C20" s="10">
        <v>2875.9500000000003</v>
      </c>
      <c r="D20" s="8">
        <v>3019.7475000000004</v>
      </c>
      <c r="E20" s="8">
        <v>3170.7348750000006</v>
      </c>
      <c r="F20" s="8">
        <v>3329.2716187500009</v>
      </c>
      <c r="G20" s="8">
        <v>3495.7351996875013</v>
      </c>
      <c r="H20" s="8">
        <v>3670.5219596718766</v>
      </c>
      <c r="I20" s="8">
        <v>3854.0480576554705</v>
      </c>
      <c r="J20" s="8">
        <v>4046.7504605382442</v>
      </c>
      <c r="K20" s="8">
        <v>4127.6854697490089</v>
      </c>
      <c r="L20" s="11" t="e">
        <f t="shared" si="0"/>
        <v>#NAME?</v>
      </c>
      <c r="M20" s="11" t="e">
        <f t="shared" si="5"/>
        <v>#NAME?</v>
      </c>
      <c r="N20" s="11" t="e">
        <f t="shared" si="6"/>
        <v>#NAME?</v>
      </c>
      <c r="O20" s="11" t="e">
        <f t="shared" si="7"/>
        <v>#NAME?</v>
      </c>
      <c r="P20" s="11" t="e">
        <f t="shared" si="8"/>
        <v>#NAME?</v>
      </c>
      <c r="Q20" s="22"/>
      <c r="R20" s="11" t="e">
        <f t="shared" si="29"/>
        <v>#NAME?</v>
      </c>
      <c r="S20" s="8">
        <v>4183.409223590621</v>
      </c>
      <c r="T20" s="11" t="e">
        <f t="shared" si="9"/>
        <v>#NAME?</v>
      </c>
      <c r="U20" s="11" t="e">
        <f t="shared" si="10"/>
        <v>#NAME?</v>
      </c>
      <c r="V20" s="11" t="e">
        <f t="shared" si="11"/>
        <v>#NAME?</v>
      </c>
      <c r="W20" s="11" t="e">
        <f t="shared" si="12"/>
        <v>#NAME?</v>
      </c>
      <c r="X20" s="11" t="e">
        <f t="shared" si="13"/>
        <v>#NAME?</v>
      </c>
      <c r="Y20" s="22"/>
      <c r="Z20" s="11" t="e">
        <f t="shared" si="30"/>
        <v>#NAME?</v>
      </c>
      <c r="AA20" s="8">
        <v>4239.8852481090944</v>
      </c>
      <c r="AB20" s="11" t="e">
        <f t="shared" si="14"/>
        <v>#NAME?</v>
      </c>
      <c r="AC20" s="11" t="e">
        <f t="shared" si="15"/>
        <v>#NAME?</v>
      </c>
      <c r="AD20" s="11" t="e">
        <f t="shared" si="16"/>
        <v>#NAME?</v>
      </c>
      <c r="AE20" s="11" t="e">
        <f t="shared" si="17"/>
        <v>#NAME?</v>
      </c>
      <c r="AF20" s="11" t="e">
        <f t="shared" si="18"/>
        <v>#NAME?</v>
      </c>
      <c r="AG20" s="16"/>
      <c r="AH20" s="11"/>
      <c r="AI20" s="8">
        <v>4297.1236989585677</v>
      </c>
      <c r="AJ20" s="11" t="e">
        <f t="shared" si="19"/>
        <v>#NAME?</v>
      </c>
      <c r="AK20" s="11" t="e">
        <f t="shared" si="20"/>
        <v>#NAME?</v>
      </c>
      <c r="AL20" s="11" t="e">
        <f t="shared" si="21"/>
        <v>#NAME?</v>
      </c>
      <c r="AM20" s="11" t="e">
        <f t="shared" si="22"/>
        <v>#NAME?</v>
      </c>
      <c r="AN20" s="11" t="e">
        <f t="shared" si="23"/>
        <v>#NAME?</v>
      </c>
      <c r="AO20" s="22"/>
      <c r="AP20" s="11" t="e">
        <f t="shared" ref="AP20:AP23" si="31">AO20*AN20</f>
        <v>#NAME?</v>
      </c>
      <c r="AQ20" s="8">
        <v>4447.523028422117</v>
      </c>
      <c r="AR20" s="11" t="e">
        <f t="shared" si="24"/>
        <v>#NAME?</v>
      </c>
      <c r="AS20" s="11" t="e">
        <f t="shared" si="25"/>
        <v>#NAME?</v>
      </c>
      <c r="AT20" s="11" t="e">
        <f t="shared" si="26"/>
        <v>#NAME?</v>
      </c>
      <c r="AU20" s="11" t="e">
        <f t="shared" si="27"/>
        <v>#NAME?</v>
      </c>
      <c r="AV20" s="11" t="e">
        <f t="shared" si="28"/>
        <v>#NAME?</v>
      </c>
      <c r="AW20" s="22">
        <v>0.4</v>
      </c>
      <c r="AX20" s="11" t="e">
        <f t="shared" si="4"/>
        <v>#NAME?</v>
      </c>
      <c r="AY20" s="4">
        <v>19</v>
      </c>
    </row>
    <row r="21" spans="1:51">
      <c r="A21" s="4">
        <v>20</v>
      </c>
      <c r="B21" s="8">
        <v>2816</v>
      </c>
      <c r="C21" s="10">
        <v>2956.8</v>
      </c>
      <c r="D21" s="8">
        <v>3104.6400000000003</v>
      </c>
      <c r="E21" s="8">
        <v>3259.8720000000003</v>
      </c>
      <c r="F21" s="8">
        <v>3422.8656000000005</v>
      </c>
      <c r="G21" s="8">
        <v>3594.0088800000008</v>
      </c>
      <c r="H21" s="8">
        <v>3773.7093240000008</v>
      </c>
      <c r="I21" s="8">
        <v>3962.3947902000009</v>
      </c>
      <c r="J21" s="8">
        <v>4160.5145297100007</v>
      </c>
      <c r="K21" s="8">
        <v>4243.7248203042009</v>
      </c>
      <c r="L21" s="11" t="e">
        <f t="shared" si="0"/>
        <v>#NAME?</v>
      </c>
      <c r="M21" s="11" t="e">
        <f t="shared" si="5"/>
        <v>#NAME?</v>
      </c>
      <c r="N21" s="11" t="e">
        <f t="shared" si="6"/>
        <v>#NAME?</v>
      </c>
      <c r="O21" s="11" t="e">
        <f t="shared" si="7"/>
        <v>#NAME?</v>
      </c>
      <c r="P21" s="11" t="e">
        <f t="shared" si="8"/>
        <v>#NAME?</v>
      </c>
      <c r="Q21" s="22"/>
      <c r="R21" s="11" t="e">
        <f t="shared" si="29"/>
        <v>#NAME?</v>
      </c>
      <c r="S21" s="8">
        <v>4301.0151053783075</v>
      </c>
      <c r="T21" s="11" t="e">
        <f t="shared" si="9"/>
        <v>#NAME?</v>
      </c>
      <c r="U21" s="11" t="e">
        <f t="shared" si="10"/>
        <v>#NAME?</v>
      </c>
      <c r="V21" s="11" t="e">
        <f t="shared" si="11"/>
        <v>#NAME?</v>
      </c>
      <c r="W21" s="11" t="e">
        <f t="shared" si="12"/>
        <v>#NAME?</v>
      </c>
      <c r="X21" s="11" t="e">
        <f t="shared" si="13"/>
        <v>#NAME?</v>
      </c>
      <c r="Y21" s="22"/>
      <c r="Z21" s="11" t="e">
        <f t="shared" si="30"/>
        <v>#NAME?</v>
      </c>
      <c r="AA21" s="8">
        <v>4359.0788093009151</v>
      </c>
      <c r="AB21" s="11" t="e">
        <f t="shared" si="14"/>
        <v>#NAME?</v>
      </c>
      <c r="AC21" s="11" t="e">
        <f t="shared" si="15"/>
        <v>#NAME?</v>
      </c>
      <c r="AD21" s="11" t="e">
        <f t="shared" si="16"/>
        <v>#NAME?</v>
      </c>
      <c r="AE21" s="11" t="e">
        <f t="shared" si="17"/>
        <v>#NAME?</v>
      </c>
      <c r="AF21" s="11" t="e">
        <f t="shared" si="18"/>
        <v>#NAME?</v>
      </c>
      <c r="AG21" s="16"/>
      <c r="AH21" s="11"/>
      <c r="AI21" s="8">
        <v>4417.9263732264781</v>
      </c>
      <c r="AJ21" s="11" t="e">
        <f t="shared" si="19"/>
        <v>#NAME?</v>
      </c>
      <c r="AK21" s="11" t="e">
        <f t="shared" si="20"/>
        <v>#NAME?</v>
      </c>
      <c r="AL21" s="11" t="e">
        <f t="shared" si="21"/>
        <v>#NAME?</v>
      </c>
      <c r="AM21" s="11" t="e">
        <f t="shared" si="22"/>
        <v>#NAME?</v>
      </c>
      <c r="AN21" s="11" t="e">
        <f t="shared" si="23"/>
        <v>#NAME?</v>
      </c>
      <c r="AO21" s="22"/>
      <c r="AP21" s="11" t="e">
        <f t="shared" si="31"/>
        <v>#NAME?</v>
      </c>
      <c r="AQ21" s="8">
        <v>4572.5537962894041</v>
      </c>
      <c r="AR21" s="11" t="e">
        <f t="shared" si="24"/>
        <v>#NAME?</v>
      </c>
      <c r="AS21" s="11" t="e">
        <f t="shared" si="25"/>
        <v>#NAME?</v>
      </c>
      <c r="AT21" s="11" t="e">
        <f t="shared" si="26"/>
        <v>#NAME?</v>
      </c>
      <c r="AU21" s="11" t="e">
        <f t="shared" si="27"/>
        <v>#NAME?</v>
      </c>
      <c r="AV21" s="11" t="e">
        <f t="shared" si="28"/>
        <v>#NAME?</v>
      </c>
      <c r="AW21" s="22">
        <v>0.375</v>
      </c>
      <c r="AX21" s="11" t="e">
        <f t="shared" si="4"/>
        <v>#NAME?</v>
      </c>
      <c r="AY21" s="4">
        <v>20</v>
      </c>
    </row>
    <row r="22" spans="1:51">
      <c r="A22" s="4">
        <v>21</v>
      </c>
      <c r="B22" s="8">
        <v>2896</v>
      </c>
      <c r="C22" s="10">
        <v>3040.8</v>
      </c>
      <c r="D22" s="8">
        <v>3192.84</v>
      </c>
      <c r="E22" s="8">
        <v>3352.4820000000004</v>
      </c>
      <c r="F22" s="8">
        <v>3520.1061000000004</v>
      </c>
      <c r="G22" s="8">
        <v>3696.1114050000006</v>
      </c>
      <c r="H22" s="8">
        <v>3880.9169752500006</v>
      </c>
      <c r="I22" s="8">
        <v>4074.9628240125007</v>
      </c>
      <c r="J22" s="8">
        <v>4278.7109652131257</v>
      </c>
      <c r="K22" s="8">
        <v>4364.2851845173882</v>
      </c>
      <c r="L22" s="11" t="e">
        <f t="shared" si="0"/>
        <v>#NAME?</v>
      </c>
      <c r="M22" s="11" t="e">
        <f t="shared" si="5"/>
        <v>#NAME?</v>
      </c>
      <c r="N22" s="11" t="e">
        <f t="shared" si="6"/>
        <v>#NAME?</v>
      </c>
      <c r="O22" s="11" t="e">
        <f t="shared" si="7"/>
        <v>#NAME?</v>
      </c>
      <c r="P22" s="11" t="e">
        <f t="shared" si="8"/>
        <v>#NAME?</v>
      </c>
      <c r="Q22" s="22"/>
      <c r="R22" s="11" t="e">
        <f t="shared" si="29"/>
        <v>#NAME?</v>
      </c>
      <c r="S22" s="8">
        <v>4423.2030345083731</v>
      </c>
      <c r="T22" s="11" t="e">
        <f t="shared" si="9"/>
        <v>#NAME?</v>
      </c>
      <c r="U22" s="11" t="e">
        <f t="shared" si="10"/>
        <v>#NAME?</v>
      </c>
      <c r="V22" s="11" t="e">
        <f t="shared" si="11"/>
        <v>#NAME?</v>
      </c>
      <c r="W22" s="11" t="e">
        <f t="shared" si="12"/>
        <v>#NAME?</v>
      </c>
      <c r="X22" s="11" t="e">
        <f t="shared" si="13"/>
        <v>#NAME?</v>
      </c>
      <c r="Y22" s="22"/>
      <c r="Z22" s="11" t="e">
        <f t="shared" si="30"/>
        <v>#NAME?</v>
      </c>
      <c r="AA22" s="8">
        <v>4482.9162754742365</v>
      </c>
      <c r="AB22" s="11" t="e">
        <f t="shared" si="14"/>
        <v>#NAME?</v>
      </c>
      <c r="AC22" s="11" t="e">
        <f t="shared" si="15"/>
        <v>#NAME?</v>
      </c>
      <c r="AD22" s="11" t="e">
        <f t="shared" si="16"/>
        <v>#NAME?</v>
      </c>
      <c r="AE22" s="11" t="e">
        <f t="shared" si="17"/>
        <v>#NAME?</v>
      </c>
      <c r="AF22" s="11" t="e">
        <f t="shared" si="18"/>
        <v>#NAME?</v>
      </c>
      <c r="AG22" s="16"/>
      <c r="AH22" s="11"/>
      <c r="AI22" s="8">
        <v>4543.435645193139</v>
      </c>
      <c r="AJ22" s="11" t="e">
        <f t="shared" si="19"/>
        <v>#NAME?</v>
      </c>
      <c r="AK22" s="11" t="e">
        <f t="shared" si="20"/>
        <v>#NAME?</v>
      </c>
      <c r="AL22" s="11" t="e">
        <f t="shared" si="21"/>
        <v>#NAME?</v>
      </c>
      <c r="AM22" s="11" t="e">
        <f t="shared" si="22"/>
        <v>#NAME?</v>
      </c>
      <c r="AN22" s="11" t="e">
        <f t="shared" si="23"/>
        <v>#NAME?</v>
      </c>
      <c r="AO22" s="22"/>
      <c r="AP22" s="11" t="e">
        <f t="shared" si="31"/>
        <v>#NAME?</v>
      </c>
      <c r="AQ22" s="8">
        <v>4702.4558927748985</v>
      </c>
      <c r="AR22" s="11" t="e">
        <f t="shared" si="24"/>
        <v>#NAME?</v>
      </c>
      <c r="AS22" s="11" t="e">
        <f t="shared" si="25"/>
        <v>#NAME?</v>
      </c>
      <c r="AT22" s="11" t="e">
        <f t="shared" si="26"/>
        <v>#NAME?</v>
      </c>
      <c r="AU22" s="11" t="e">
        <f t="shared" si="27"/>
        <v>#NAME?</v>
      </c>
      <c r="AV22" s="11" t="e">
        <f t="shared" si="28"/>
        <v>#NAME?</v>
      </c>
      <c r="AW22" s="22"/>
      <c r="AX22" s="11" t="e">
        <f t="shared" si="4"/>
        <v>#NAME?</v>
      </c>
      <c r="AY22" s="4">
        <v>21</v>
      </c>
    </row>
    <row r="23" spans="1:51">
      <c r="A23" s="4">
        <v>22</v>
      </c>
      <c r="B23" s="8">
        <v>2980</v>
      </c>
      <c r="C23" s="10">
        <v>3129</v>
      </c>
      <c r="D23" s="8">
        <v>3285.4500000000003</v>
      </c>
      <c r="E23" s="8">
        <v>3449.7225000000003</v>
      </c>
      <c r="F23" s="8">
        <v>3622.2086250000007</v>
      </c>
      <c r="G23" s="8">
        <v>3803.3190562500008</v>
      </c>
      <c r="H23" s="8">
        <v>3993.4850090625009</v>
      </c>
      <c r="I23" s="8">
        <v>4193.1592595156262</v>
      </c>
      <c r="J23" s="8">
        <v>4402.8172224914078</v>
      </c>
      <c r="K23" s="8">
        <v>4490.8735669412363</v>
      </c>
      <c r="L23" s="11" t="e">
        <f t="shared" si="0"/>
        <v>#NAME?</v>
      </c>
      <c r="M23" s="11" t="e">
        <f t="shared" si="5"/>
        <v>#NAME?</v>
      </c>
      <c r="N23" s="11" t="e">
        <f t="shared" si="6"/>
        <v>#NAME?</v>
      </c>
      <c r="O23" s="11" t="e">
        <f t="shared" si="7"/>
        <v>#NAME?</v>
      </c>
      <c r="P23" s="11" t="e">
        <f t="shared" si="8"/>
        <v>#NAME?</v>
      </c>
      <c r="Q23" s="22"/>
      <c r="R23" s="11" t="e">
        <f t="shared" si="29"/>
        <v>#NAME?</v>
      </c>
      <c r="S23" s="8">
        <v>4551.5003600949431</v>
      </c>
      <c r="T23" s="11" t="e">
        <f t="shared" si="9"/>
        <v>#NAME?</v>
      </c>
      <c r="U23" s="11" t="e">
        <f t="shared" si="10"/>
        <v>#NAME?</v>
      </c>
      <c r="V23" s="11" t="e">
        <f t="shared" si="11"/>
        <v>#NAME?</v>
      </c>
      <c r="W23" s="11" t="e">
        <f t="shared" si="12"/>
        <v>#NAME?</v>
      </c>
      <c r="X23" s="11" t="e">
        <f t="shared" si="13"/>
        <v>#NAME?</v>
      </c>
      <c r="Y23" s="22"/>
      <c r="Z23" s="11" t="e">
        <f t="shared" si="30"/>
        <v>#NAME?</v>
      </c>
      <c r="AA23" s="8">
        <v>4612.9456149562247</v>
      </c>
      <c r="AB23" s="11" t="e">
        <f t="shared" si="14"/>
        <v>#NAME?</v>
      </c>
      <c r="AC23" s="11" t="e">
        <f t="shared" si="15"/>
        <v>#NAME?</v>
      </c>
      <c r="AD23" s="11" t="e">
        <f t="shared" si="16"/>
        <v>#NAME?</v>
      </c>
      <c r="AE23" s="11" t="e">
        <f t="shared" si="17"/>
        <v>#NAME?</v>
      </c>
      <c r="AF23" s="11" t="e">
        <f t="shared" si="18"/>
        <v>#NAME?</v>
      </c>
      <c r="AG23" s="16"/>
      <c r="AH23" s="11"/>
      <c r="AI23" s="8">
        <v>4675.2203807581345</v>
      </c>
      <c r="AJ23" s="11" t="e">
        <f t="shared" si="19"/>
        <v>#NAME?</v>
      </c>
      <c r="AK23" s="11" t="e">
        <f t="shared" si="20"/>
        <v>#NAME?</v>
      </c>
      <c r="AL23" s="11" t="e">
        <f t="shared" si="21"/>
        <v>#NAME?</v>
      </c>
      <c r="AM23" s="11" t="e">
        <f t="shared" si="22"/>
        <v>#NAME?</v>
      </c>
      <c r="AN23" s="11" t="e">
        <f t="shared" si="23"/>
        <v>#NAME?</v>
      </c>
      <c r="AO23" s="22"/>
      <c r="AP23" s="11" t="e">
        <f t="shared" si="31"/>
        <v>#NAME?</v>
      </c>
      <c r="AQ23" s="8">
        <v>4838.8530940846686</v>
      </c>
      <c r="AR23" s="11" t="e">
        <f t="shared" si="24"/>
        <v>#NAME?</v>
      </c>
      <c r="AS23" s="11" t="e">
        <f t="shared" si="25"/>
        <v>#NAME?</v>
      </c>
      <c r="AT23" s="11" t="e">
        <f t="shared" si="26"/>
        <v>#NAME?</v>
      </c>
      <c r="AU23" s="11" t="e">
        <f t="shared" si="27"/>
        <v>#NAME?</v>
      </c>
      <c r="AV23" s="11" t="e">
        <f t="shared" si="28"/>
        <v>#NAME?</v>
      </c>
      <c r="AW23" s="22"/>
      <c r="AX23" s="11" t="e">
        <f t="shared" si="4"/>
        <v>#NAME?</v>
      </c>
      <c r="AY23" s="4">
        <v>22</v>
      </c>
    </row>
    <row r="24" spans="1:51">
      <c r="A24" s="4">
        <v>23</v>
      </c>
      <c r="B24" s="8">
        <v>3075</v>
      </c>
      <c r="C24" s="10">
        <v>3228.75</v>
      </c>
      <c r="D24" s="8">
        <v>3390.1875</v>
      </c>
      <c r="E24" s="8">
        <v>3559.6968750000001</v>
      </c>
      <c r="F24" s="8">
        <v>3737.6817187500001</v>
      </c>
      <c r="G24" s="8">
        <v>3924.5658046875001</v>
      </c>
      <c r="H24" s="8">
        <v>4120.7940949218755</v>
      </c>
      <c r="I24" s="8">
        <v>4326.8337996679693</v>
      </c>
      <c r="J24" s="8">
        <v>4543.1754896513676</v>
      </c>
      <c r="K24" s="8">
        <v>4634.0389994443949</v>
      </c>
      <c r="L24" s="11" t="e">
        <f t="shared" si="0"/>
        <v>#NAME?</v>
      </c>
      <c r="M24" s="11" t="e">
        <f t="shared" si="5"/>
        <v>#NAME?</v>
      </c>
      <c r="N24" s="11" t="e">
        <f t="shared" si="6"/>
        <v>#NAME?</v>
      </c>
      <c r="O24" s="11" t="e">
        <f t="shared" si="7"/>
        <v>#NAME?</v>
      </c>
      <c r="P24" s="11" t="e">
        <f t="shared" si="8"/>
        <v>#NAME?</v>
      </c>
      <c r="Q24" s="22"/>
      <c r="R24" s="11" t="e">
        <f t="shared" si="29"/>
        <v>#NAME?</v>
      </c>
      <c r="S24" s="8">
        <v>4696.5985259368945</v>
      </c>
      <c r="T24" s="11" t="e">
        <f t="shared" si="9"/>
        <v>#NAME?</v>
      </c>
      <c r="U24" s="11" t="e">
        <f t="shared" si="10"/>
        <v>#NAME?</v>
      </c>
      <c r="V24" s="11" t="e">
        <f t="shared" si="11"/>
        <v>#NAME?</v>
      </c>
      <c r="W24" s="11" t="e">
        <f t="shared" si="12"/>
        <v>#NAME?</v>
      </c>
      <c r="X24" s="11" t="e">
        <f t="shared" si="13"/>
        <v>#NAME?</v>
      </c>
      <c r="Y24" s="22"/>
      <c r="Z24" s="11" t="e">
        <f t="shared" si="30"/>
        <v>#NAME?</v>
      </c>
      <c r="AA24" s="8">
        <v>4760.0026060370428</v>
      </c>
      <c r="AB24" s="11" t="e">
        <f t="shared" si="14"/>
        <v>#NAME?</v>
      </c>
      <c r="AC24" s="11" t="e">
        <f t="shared" si="15"/>
        <v>#NAME?</v>
      </c>
      <c r="AD24" s="11" t="e">
        <f t="shared" si="16"/>
        <v>#NAME?</v>
      </c>
      <c r="AE24" s="11" t="e">
        <f t="shared" si="17"/>
        <v>#NAME?</v>
      </c>
      <c r="AF24" s="11" t="e">
        <f t="shared" si="18"/>
        <v>#NAME?</v>
      </c>
      <c r="AG24" s="16"/>
      <c r="AH24" s="11"/>
      <c r="AI24" s="8">
        <v>4824.2626412185436</v>
      </c>
      <c r="AJ24" s="11" t="e">
        <f t="shared" si="19"/>
        <v>#NAME?</v>
      </c>
      <c r="AK24" s="11" t="e">
        <f t="shared" si="20"/>
        <v>#NAME?</v>
      </c>
      <c r="AL24" s="11" t="e">
        <f t="shared" si="21"/>
        <v>#NAME?</v>
      </c>
      <c r="AM24" s="11" t="e">
        <f t="shared" si="22"/>
        <v>#NAME?</v>
      </c>
      <c r="AN24" s="11" t="e">
        <f t="shared" si="23"/>
        <v>#NAME?</v>
      </c>
      <c r="AO24" s="22">
        <v>1</v>
      </c>
      <c r="AP24" s="11" t="e">
        <f>AO24*AN24</f>
        <v>#NAME?</v>
      </c>
      <c r="AQ24" s="8">
        <v>4993.1118336611926</v>
      </c>
      <c r="AR24" s="11" t="e">
        <f t="shared" si="24"/>
        <v>#NAME?</v>
      </c>
      <c r="AS24" s="11" t="e">
        <f t="shared" si="25"/>
        <v>#NAME?</v>
      </c>
      <c r="AT24" s="11" t="e">
        <f t="shared" si="26"/>
        <v>#NAME?</v>
      </c>
      <c r="AU24" s="11" t="e">
        <f t="shared" si="27"/>
        <v>#NAME?</v>
      </c>
      <c r="AV24" s="11" t="e">
        <f t="shared" si="28"/>
        <v>#NAME?</v>
      </c>
      <c r="AW24" s="22"/>
      <c r="AX24" s="11" t="e">
        <f t="shared" si="4"/>
        <v>#NAME?</v>
      </c>
      <c r="AY24" s="4">
        <v>23</v>
      </c>
    </row>
    <row r="25" spans="1:51">
      <c r="A25" s="4">
        <v>24</v>
      </c>
      <c r="B25" s="8">
        <v>3171</v>
      </c>
      <c r="C25" s="10">
        <v>3329.55</v>
      </c>
      <c r="D25" s="8">
        <v>3496.0275000000001</v>
      </c>
      <c r="E25" s="8">
        <v>3670.8288750000002</v>
      </c>
      <c r="F25" s="8">
        <v>3854.3703187500005</v>
      </c>
      <c r="G25" s="8">
        <v>4047.0888346875008</v>
      </c>
      <c r="H25" s="8">
        <v>4249.4432764218764</v>
      </c>
      <c r="I25" s="8">
        <v>4461.9154402429704</v>
      </c>
      <c r="J25" s="8">
        <v>4685.0112122551191</v>
      </c>
      <c r="K25" s="8">
        <v>4778.7114365002217</v>
      </c>
      <c r="L25" s="11" t="e">
        <f t="shared" si="0"/>
        <v>#NAME?</v>
      </c>
      <c r="M25" s="11" t="e">
        <f t="shared" si="5"/>
        <v>#NAME?</v>
      </c>
      <c r="N25" s="11" t="e">
        <f t="shared" si="6"/>
        <v>#NAME?</v>
      </c>
      <c r="O25" s="11" t="e">
        <f t="shared" si="7"/>
        <v>#NAME?</v>
      </c>
      <c r="P25" s="11" t="e">
        <f t="shared" si="8"/>
        <v>#NAME?</v>
      </c>
      <c r="Q25" s="22"/>
      <c r="R25" s="11" t="e">
        <f t="shared" si="29"/>
        <v>#NAME?</v>
      </c>
      <c r="S25" s="8">
        <v>4843.2240408929747</v>
      </c>
      <c r="T25" s="11" t="e">
        <f t="shared" si="9"/>
        <v>#NAME?</v>
      </c>
      <c r="U25" s="11" t="e">
        <f t="shared" si="10"/>
        <v>#NAME?</v>
      </c>
      <c r="V25" s="11" t="e">
        <f t="shared" si="11"/>
        <v>#NAME?</v>
      </c>
      <c r="W25" s="11" t="e">
        <f t="shared" si="12"/>
        <v>#NAME?</v>
      </c>
      <c r="X25" s="11" t="e">
        <f t="shared" si="13"/>
        <v>#NAME?</v>
      </c>
      <c r="Y25" s="22"/>
      <c r="Z25" s="11" t="e">
        <f t="shared" si="30"/>
        <v>#NAME?</v>
      </c>
      <c r="AA25" s="8">
        <v>4908.6075654450306</v>
      </c>
      <c r="AB25" s="11" t="e">
        <f t="shared" si="14"/>
        <v>#NAME?</v>
      </c>
      <c r="AC25" s="11" t="e">
        <f t="shared" si="15"/>
        <v>#NAME?</v>
      </c>
      <c r="AD25" s="11" t="e">
        <f t="shared" si="16"/>
        <v>#NAME?</v>
      </c>
      <c r="AE25" s="11" t="e">
        <f t="shared" si="17"/>
        <v>#NAME?</v>
      </c>
      <c r="AF25" s="11" t="e">
        <f t="shared" si="18"/>
        <v>#NAME?</v>
      </c>
      <c r="AG25" s="16"/>
      <c r="AH25" s="11"/>
      <c r="AI25" s="8">
        <v>4974.8737675785387</v>
      </c>
      <c r="AJ25" s="11" t="e">
        <f t="shared" si="19"/>
        <v>#NAME?</v>
      </c>
      <c r="AK25" s="11" t="e">
        <f t="shared" si="20"/>
        <v>#NAME?</v>
      </c>
      <c r="AL25" s="11" t="e">
        <f t="shared" si="21"/>
        <v>#NAME?</v>
      </c>
      <c r="AM25" s="11" t="e">
        <f t="shared" si="22"/>
        <v>#NAME?</v>
      </c>
      <c r="AN25" s="11" t="e">
        <f t="shared" si="23"/>
        <v>#NAME?</v>
      </c>
      <c r="AO25" s="22"/>
      <c r="AP25" s="11" t="e">
        <f t="shared" ref="AP25:AP35" si="32">AO25*AN25</f>
        <v>#NAME?</v>
      </c>
      <c r="AQ25" s="8">
        <v>5148.9943494437875</v>
      </c>
      <c r="AR25" s="11" t="e">
        <f t="shared" si="24"/>
        <v>#NAME?</v>
      </c>
      <c r="AS25" s="11" t="e">
        <f t="shared" si="25"/>
        <v>#NAME?</v>
      </c>
      <c r="AT25" s="11" t="e">
        <f t="shared" si="26"/>
        <v>#NAME?</v>
      </c>
      <c r="AU25" s="11" t="e">
        <f t="shared" si="27"/>
        <v>#NAME?</v>
      </c>
      <c r="AV25" s="11" t="e">
        <f t="shared" si="28"/>
        <v>#NAME?</v>
      </c>
      <c r="AW25" s="22"/>
      <c r="AX25" s="11" t="e">
        <f t="shared" si="4"/>
        <v>#NAME?</v>
      </c>
      <c r="AY25" s="4">
        <v>24</v>
      </c>
    </row>
    <row r="26" spans="1:51">
      <c r="A26" s="4">
        <v>25</v>
      </c>
      <c r="B26" s="8">
        <v>3273</v>
      </c>
      <c r="C26" s="10">
        <v>3436.65</v>
      </c>
      <c r="D26" s="8">
        <v>3608.4825000000001</v>
      </c>
      <c r="E26" s="8">
        <v>3788.9066250000001</v>
      </c>
      <c r="F26" s="8">
        <v>3978.3519562500001</v>
      </c>
      <c r="G26" s="8">
        <v>4177.2695540625</v>
      </c>
      <c r="H26" s="8">
        <v>4386.1330317656248</v>
      </c>
      <c r="I26" s="8">
        <v>4605.4396833539058</v>
      </c>
      <c r="J26" s="8">
        <v>4835.7116675216012</v>
      </c>
      <c r="K26" s="8">
        <v>4932.4259008720337</v>
      </c>
      <c r="L26" s="11" t="e">
        <f t="shared" si="0"/>
        <v>#NAME?</v>
      </c>
      <c r="M26" s="11" t="e">
        <f t="shared" si="5"/>
        <v>#NAME?</v>
      </c>
      <c r="N26" s="11" t="e">
        <f t="shared" si="6"/>
        <v>#NAME?</v>
      </c>
      <c r="O26" s="11" t="e">
        <f t="shared" si="7"/>
        <v>#NAME?</v>
      </c>
      <c r="P26" s="11" t="e">
        <f t="shared" si="8"/>
        <v>#NAME?</v>
      </c>
      <c r="Q26" s="22"/>
      <c r="R26" s="11" t="e">
        <f t="shared" si="29"/>
        <v>#NAME?</v>
      </c>
      <c r="S26" s="8">
        <v>4999.0136505338069</v>
      </c>
      <c r="T26" s="11" t="e">
        <f t="shared" si="9"/>
        <v>#NAME?</v>
      </c>
      <c r="U26" s="11" t="e">
        <f t="shared" si="10"/>
        <v>#NAME?</v>
      </c>
      <c r="V26" s="11" t="e">
        <f t="shared" si="11"/>
        <v>#NAME?</v>
      </c>
      <c r="W26" s="11" t="e">
        <f t="shared" si="12"/>
        <v>#NAME?</v>
      </c>
      <c r="X26" s="11" t="e">
        <f t="shared" si="13"/>
        <v>#NAME?</v>
      </c>
      <c r="Y26" s="22"/>
      <c r="Z26" s="11" t="e">
        <f t="shared" si="30"/>
        <v>#NAME?</v>
      </c>
      <c r="AA26" s="8">
        <v>5066.5003348160135</v>
      </c>
      <c r="AB26" s="11" t="e">
        <f t="shared" si="14"/>
        <v>#NAME?</v>
      </c>
      <c r="AC26" s="11" t="e">
        <f t="shared" si="15"/>
        <v>#NAME?</v>
      </c>
      <c r="AD26" s="11" t="e">
        <f t="shared" si="16"/>
        <v>#NAME?</v>
      </c>
      <c r="AE26" s="11" t="e">
        <f t="shared" si="17"/>
        <v>#NAME?</v>
      </c>
      <c r="AF26" s="11" t="e">
        <f t="shared" si="18"/>
        <v>#NAME?</v>
      </c>
      <c r="AG26" s="16"/>
      <c r="AH26" s="11"/>
      <c r="AI26" s="8">
        <v>5134.8980893360304</v>
      </c>
      <c r="AJ26" s="11" t="e">
        <f t="shared" si="19"/>
        <v>#NAME?</v>
      </c>
      <c r="AK26" s="11" t="e">
        <f t="shared" si="20"/>
        <v>#NAME?</v>
      </c>
      <c r="AL26" s="11" t="e">
        <f t="shared" si="21"/>
        <v>#NAME?</v>
      </c>
      <c r="AM26" s="11" t="e">
        <f t="shared" si="22"/>
        <v>#NAME?</v>
      </c>
      <c r="AN26" s="11" t="e">
        <f t="shared" si="23"/>
        <v>#NAME?</v>
      </c>
      <c r="AO26" s="22"/>
      <c r="AP26" s="11" t="e">
        <f t="shared" si="32"/>
        <v>#NAME?</v>
      </c>
      <c r="AQ26" s="8">
        <v>5314.6195224627909</v>
      </c>
      <c r="AR26" s="11" t="e">
        <f t="shared" si="24"/>
        <v>#NAME?</v>
      </c>
      <c r="AS26" s="11" t="e">
        <f t="shared" si="25"/>
        <v>#NAME?</v>
      </c>
      <c r="AT26" s="11" t="e">
        <f t="shared" si="26"/>
        <v>#NAME?</v>
      </c>
      <c r="AU26" s="11" t="e">
        <f t="shared" si="27"/>
        <v>#NAME?</v>
      </c>
      <c r="AV26" s="11" t="e">
        <f t="shared" si="28"/>
        <v>#NAME?</v>
      </c>
      <c r="AW26" s="22"/>
      <c r="AX26" s="11" t="e">
        <f t="shared" si="4"/>
        <v>#NAME?</v>
      </c>
      <c r="AY26" s="4">
        <v>25</v>
      </c>
    </row>
    <row r="27" spans="1:51">
      <c r="A27" s="4">
        <v>26</v>
      </c>
      <c r="B27" s="8">
        <v>3380</v>
      </c>
      <c r="C27" s="10">
        <v>3549</v>
      </c>
      <c r="D27" s="8">
        <v>3726.4500000000003</v>
      </c>
      <c r="E27" s="8">
        <v>3912.7725000000005</v>
      </c>
      <c r="F27" s="8">
        <v>4108.4111250000005</v>
      </c>
      <c r="G27" s="8">
        <v>4313.8316812500007</v>
      </c>
      <c r="H27" s="8">
        <v>4529.5232653125013</v>
      </c>
      <c r="I27" s="8">
        <v>4755.9994285781268</v>
      </c>
      <c r="J27" s="8">
        <v>4993.799400007033</v>
      </c>
      <c r="K27" s="8">
        <v>5093.6753880071738</v>
      </c>
      <c r="L27" s="11" t="e">
        <f t="shared" si="0"/>
        <v>#NAME?</v>
      </c>
      <c r="M27" s="11" t="e">
        <f t="shared" si="5"/>
        <v>#NAME?</v>
      </c>
      <c r="N27" s="11" t="e">
        <f t="shared" si="6"/>
        <v>#NAME?</v>
      </c>
      <c r="O27" s="11" t="e">
        <f t="shared" si="7"/>
        <v>#NAME?</v>
      </c>
      <c r="P27" s="11" t="e">
        <f t="shared" si="8"/>
        <v>#NAME?</v>
      </c>
      <c r="Q27" s="22"/>
      <c r="R27" s="11" t="e">
        <f t="shared" si="29"/>
        <v>#NAME?</v>
      </c>
      <c r="S27" s="8">
        <v>5162.4400057452713</v>
      </c>
      <c r="T27" s="11" t="e">
        <f t="shared" si="9"/>
        <v>#NAME?</v>
      </c>
      <c r="U27" s="11" t="e">
        <f t="shared" si="10"/>
        <v>#NAME?</v>
      </c>
      <c r="V27" s="11" t="e">
        <f t="shared" si="11"/>
        <v>#NAME?</v>
      </c>
      <c r="W27" s="11" t="e">
        <f t="shared" si="12"/>
        <v>#NAME?</v>
      </c>
      <c r="X27" s="11" t="e">
        <f t="shared" si="13"/>
        <v>#NAME?</v>
      </c>
      <c r="Y27" s="22"/>
      <c r="Z27" s="11" t="e">
        <f t="shared" si="30"/>
        <v>#NAME?</v>
      </c>
      <c r="AA27" s="8">
        <v>5232.1329458228329</v>
      </c>
      <c r="AB27" s="11" t="e">
        <f t="shared" si="14"/>
        <v>#NAME?</v>
      </c>
      <c r="AC27" s="11" t="e">
        <f t="shared" si="15"/>
        <v>#NAME?</v>
      </c>
      <c r="AD27" s="11" t="e">
        <f t="shared" si="16"/>
        <v>#NAME?</v>
      </c>
      <c r="AE27" s="11" t="e">
        <f t="shared" si="17"/>
        <v>#NAME?</v>
      </c>
      <c r="AF27" s="11" t="e">
        <f t="shared" si="18"/>
        <v>#NAME?</v>
      </c>
      <c r="AG27" s="16"/>
      <c r="AH27" s="11"/>
      <c r="AI27" s="8">
        <v>5302.7667405914417</v>
      </c>
      <c r="AJ27" s="11" t="e">
        <f t="shared" si="19"/>
        <v>#NAME?</v>
      </c>
      <c r="AK27" s="11" t="e">
        <f t="shared" si="20"/>
        <v>#NAME?</v>
      </c>
      <c r="AL27" s="11" t="e">
        <f t="shared" si="21"/>
        <v>#NAME?</v>
      </c>
      <c r="AM27" s="11" t="e">
        <f t="shared" si="22"/>
        <v>#NAME?</v>
      </c>
      <c r="AN27" s="11" t="e">
        <f t="shared" si="23"/>
        <v>#NAME?</v>
      </c>
      <c r="AO27" s="22"/>
      <c r="AP27" s="11" t="e">
        <f t="shared" si="32"/>
        <v>#NAME?</v>
      </c>
      <c r="AQ27" s="8">
        <v>5488.3635765121417</v>
      </c>
      <c r="AR27" s="11" t="e">
        <f t="shared" si="24"/>
        <v>#NAME?</v>
      </c>
      <c r="AS27" s="11" t="e">
        <f t="shared" si="25"/>
        <v>#NAME?</v>
      </c>
      <c r="AT27" s="11" t="e">
        <f t="shared" si="26"/>
        <v>#NAME?</v>
      </c>
      <c r="AU27" s="11" t="e">
        <f t="shared" si="27"/>
        <v>#NAME?</v>
      </c>
      <c r="AV27" s="11" t="e">
        <f t="shared" si="28"/>
        <v>#NAME?</v>
      </c>
      <c r="AW27" s="22"/>
      <c r="AX27" s="11" t="e">
        <f t="shared" si="4"/>
        <v>#NAME?</v>
      </c>
      <c r="AY27" s="4">
        <v>26</v>
      </c>
    </row>
    <row r="28" spans="1:51">
      <c r="A28" s="4">
        <v>27</v>
      </c>
      <c r="B28" s="8">
        <v>3498</v>
      </c>
      <c r="C28" s="10">
        <v>3672.9</v>
      </c>
      <c r="D28" s="8">
        <v>3856.5450000000001</v>
      </c>
      <c r="E28" s="8">
        <v>4049.3722500000003</v>
      </c>
      <c r="F28" s="8">
        <v>4251.8408625000002</v>
      </c>
      <c r="G28" s="8">
        <v>4464.4329056250008</v>
      </c>
      <c r="H28" s="8">
        <v>4687.6545509062507</v>
      </c>
      <c r="I28" s="8">
        <v>4922.0372784515639</v>
      </c>
      <c r="J28" s="8">
        <v>5168.1391423741425</v>
      </c>
      <c r="K28" s="8">
        <v>5271.5019252216252</v>
      </c>
      <c r="L28" s="11" t="e">
        <f t="shared" si="0"/>
        <v>#NAME?</v>
      </c>
      <c r="M28" s="11" t="e">
        <f t="shared" si="5"/>
        <v>#NAME?</v>
      </c>
      <c r="N28" s="11" t="e">
        <f t="shared" si="6"/>
        <v>#NAME?</v>
      </c>
      <c r="O28" s="11" t="e">
        <f t="shared" si="7"/>
        <v>#NAME?</v>
      </c>
      <c r="P28" s="11" t="e">
        <f t="shared" si="8"/>
        <v>#NAME?</v>
      </c>
      <c r="Q28" s="22"/>
      <c r="R28" s="11" t="e">
        <f t="shared" si="29"/>
        <v>#NAME?</v>
      </c>
      <c r="S28" s="8">
        <v>5342.6672012121171</v>
      </c>
      <c r="T28" s="11" t="e">
        <f t="shared" si="9"/>
        <v>#NAME?</v>
      </c>
      <c r="U28" s="11" t="e">
        <f t="shared" si="10"/>
        <v>#NAME?</v>
      </c>
      <c r="V28" s="11" t="e">
        <f t="shared" si="11"/>
        <v>#NAME?</v>
      </c>
      <c r="W28" s="11" t="e">
        <f t="shared" si="12"/>
        <v>#NAME?</v>
      </c>
      <c r="X28" s="11" t="e">
        <f t="shared" si="13"/>
        <v>#NAME?</v>
      </c>
      <c r="Y28" s="22"/>
      <c r="Z28" s="11" t="e">
        <f t="shared" si="30"/>
        <v>#NAME?</v>
      </c>
      <c r="AA28" s="8">
        <v>5414.7932084284812</v>
      </c>
      <c r="AB28" s="11" t="e">
        <f t="shared" si="14"/>
        <v>#NAME?</v>
      </c>
      <c r="AC28" s="11" t="e">
        <f t="shared" si="15"/>
        <v>#NAME?</v>
      </c>
      <c r="AD28" s="11" t="e">
        <f t="shared" si="16"/>
        <v>#NAME?</v>
      </c>
      <c r="AE28" s="11" t="e">
        <f t="shared" si="17"/>
        <v>#NAME?</v>
      </c>
      <c r="AF28" s="11" t="e">
        <f t="shared" si="18"/>
        <v>#NAME?</v>
      </c>
      <c r="AG28" s="16"/>
      <c r="AH28" s="11"/>
      <c r="AI28" s="8">
        <v>5487.8929167422657</v>
      </c>
      <c r="AJ28" s="11" t="e">
        <f t="shared" si="19"/>
        <v>#NAME?</v>
      </c>
      <c r="AK28" s="11" t="e">
        <f t="shared" si="20"/>
        <v>#NAME?</v>
      </c>
      <c r="AL28" s="11" t="e">
        <f t="shared" si="21"/>
        <v>#NAME?</v>
      </c>
      <c r="AM28" s="11" t="e">
        <f t="shared" si="22"/>
        <v>#NAME?</v>
      </c>
      <c r="AN28" s="11" t="e">
        <f t="shared" si="23"/>
        <v>#NAME?</v>
      </c>
      <c r="AO28" s="22"/>
      <c r="AP28" s="11" t="e">
        <f t="shared" si="32"/>
        <v>#NAME?</v>
      </c>
      <c r="AQ28" s="8">
        <v>5679.9691688282446</v>
      </c>
      <c r="AR28" s="11" t="e">
        <f t="shared" si="24"/>
        <v>#NAME?</v>
      </c>
      <c r="AS28" s="11" t="e">
        <f t="shared" si="25"/>
        <v>#NAME?</v>
      </c>
      <c r="AT28" s="11" t="e">
        <f t="shared" si="26"/>
        <v>#NAME?</v>
      </c>
      <c r="AU28" s="11" t="e">
        <f t="shared" si="27"/>
        <v>#NAME?</v>
      </c>
      <c r="AV28" s="11" t="e">
        <f t="shared" si="28"/>
        <v>#NAME?</v>
      </c>
      <c r="AW28" s="22"/>
      <c r="AX28" s="11" t="e">
        <f t="shared" si="4"/>
        <v>#NAME?</v>
      </c>
      <c r="AY28" s="4">
        <v>27</v>
      </c>
    </row>
    <row r="29" spans="1:51">
      <c r="A29" s="4">
        <v>28</v>
      </c>
      <c r="B29" s="8">
        <v>3631</v>
      </c>
      <c r="C29" s="10">
        <v>3812.55</v>
      </c>
      <c r="D29" s="8">
        <v>4003.1775000000002</v>
      </c>
      <c r="E29" s="8">
        <v>4203.3363750000008</v>
      </c>
      <c r="F29" s="8">
        <v>4413.5031937500007</v>
      </c>
      <c r="G29" s="8">
        <v>4634.1783534375008</v>
      </c>
      <c r="H29" s="8">
        <v>4865.8872711093763</v>
      </c>
      <c r="I29" s="8">
        <v>5109.1816346648457</v>
      </c>
      <c r="J29" s="8">
        <v>5364.6407163980884</v>
      </c>
      <c r="K29" s="8">
        <v>5471.9335307260499</v>
      </c>
      <c r="L29" s="11" t="e">
        <f t="shared" si="0"/>
        <v>#NAME?</v>
      </c>
      <c r="M29" s="11" t="e">
        <f t="shared" si="5"/>
        <v>#NAME?</v>
      </c>
      <c r="N29" s="11" t="e">
        <f t="shared" si="6"/>
        <v>#NAME?</v>
      </c>
      <c r="O29" s="11" t="e">
        <f t="shared" si="7"/>
        <v>#NAME?</v>
      </c>
      <c r="P29" s="11" t="e">
        <f t="shared" si="8"/>
        <v>#NAME?</v>
      </c>
      <c r="Q29" s="22"/>
      <c r="R29" s="11" t="e">
        <f t="shared" si="29"/>
        <v>#NAME?</v>
      </c>
      <c r="S29" s="8">
        <v>5545.8046333908524</v>
      </c>
      <c r="T29" s="11" t="e">
        <f t="shared" si="9"/>
        <v>#NAME?</v>
      </c>
      <c r="U29" s="11" t="e">
        <f t="shared" si="10"/>
        <v>#NAME?</v>
      </c>
      <c r="V29" s="11" t="e">
        <f t="shared" si="11"/>
        <v>#NAME?</v>
      </c>
      <c r="W29" s="11" t="e">
        <f t="shared" si="12"/>
        <v>#NAME?</v>
      </c>
      <c r="X29" s="11" t="e">
        <f t="shared" si="13"/>
        <v>#NAME?</v>
      </c>
      <c r="Y29" s="22"/>
      <c r="Z29" s="11" t="e">
        <f t="shared" si="30"/>
        <v>#NAME?</v>
      </c>
      <c r="AA29" s="8">
        <v>5620.6729959416289</v>
      </c>
      <c r="AB29" s="11" t="e">
        <f t="shared" si="14"/>
        <v>#NAME?</v>
      </c>
      <c r="AC29" s="11" t="e">
        <f t="shared" si="15"/>
        <v>#NAME?</v>
      </c>
      <c r="AD29" s="11" t="e">
        <f t="shared" si="16"/>
        <v>#NAME?</v>
      </c>
      <c r="AE29" s="11" t="e">
        <f t="shared" si="17"/>
        <v>#NAME?</v>
      </c>
      <c r="AF29" s="11" t="e">
        <f t="shared" si="18"/>
        <v>#NAME?</v>
      </c>
      <c r="AG29" s="16"/>
      <c r="AH29" s="11"/>
      <c r="AI29" s="8">
        <v>5696.5520813868416</v>
      </c>
      <c r="AJ29" s="11" t="e">
        <f t="shared" si="19"/>
        <v>#NAME?</v>
      </c>
      <c r="AK29" s="11" t="e">
        <f t="shared" si="20"/>
        <v>#NAME?</v>
      </c>
      <c r="AL29" s="11" t="e">
        <f t="shared" si="21"/>
        <v>#NAME?</v>
      </c>
      <c r="AM29" s="11" t="e">
        <f t="shared" si="22"/>
        <v>#NAME?</v>
      </c>
      <c r="AN29" s="11" t="e">
        <f t="shared" si="23"/>
        <v>#NAME?</v>
      </c>
      <c r="AO29" s="22"/>
      <c r="AP29" s="11" t="e">
        <f t="shared" si="32"/>
        <v>#NAME?</v>
      </c>
      <c r="AQ29" s="8">
        <v>5895.9314042353808</v>
      </c>
      <c r="AR29" s="11" t="e">
        <f t="shared" si="24"/>
        <v>#NAME?</v>
      </c>
      <c r="AS29" s="11" t="e">
        <f t="shared" si="25"/>
        <v>#NAME?</v>
      </c>
      <c r="AT29" s="11" t="e">
        <f t="shared" si="26"/>
        <v>#NAME?</v>
      </c>
      <c r="AU29" s="11" t="e">
        <f t="shared" si="27"/>
        <v>#NAME?</v>
      </c>
      <c r="AV29" s="11" t="e">
        <f t="shared" si="28"/>
        <v>#NAME?</v>
      </c>
      <c r="AW29" s="22"/>
      <c r="AX29" s="11" t="e">
        <f t="shared" si="4"/>
        <v>#NAME?</v>
      </c>
      <c r="AY29" s="4">
        <v>28</v>
      </c>
    </row>
    <row r="30" spans="1:51">
      <c r="A30" s="4">
        <v>29</v>
      </c>
      <c r="B30" s="8">
        <v>3766</v>
      </c>
      <c r="C30" s="10">
        <v>3954.3</v>
      </c>
      <c r="D30" s="8">
        <v>4152.0150000000003</v>
      </c>
      <c r="E30" s="8">
        <v>4359.6157500000008</v>
      </c>
      <c r="F30" s="8">
        <v>4577.5965375000014</v>
      </c>
      <c r="G30" s="8">
        <v>4806.476364375002</v>
      </c>
      <c r="H30" s="8">
        <v>5046.8001825937527</v>
      </c>
      <c r="I30" s="8">
        <v>5299.1401917234407</v>
      </c>
      <c r="J30" s="8">
        <v>5564.0972013096134</v>
      </c>
      <c r="K30" s="8">
        <v>5675.3791453358053</v>
      </c>
      <c r="L30" s="11" t="e">
        <f t="shared" si="0"/>
        <v>#NAME?</v>
      </c>
      <c r="M30" s="11" t="e">
        <f t="shared" si="5"/>
        <v>#NAME?</v>
      </c>
      <c r="N30" s="11" t="e">
        <f t="shared" si="6"/>
        <v>#NAME?</v>
      </c>
      <c r="O30" s="11" t="e">
        <f t="shared" si="7"/>
        <v>#NAME?</v>
      </c>
      <c r="P30" s="11" t="e">
        <f t="shared" si="8"/>
        <v>#NAME?</v>
      </c>
      <c r="Q30" s="22"/>
      <c r="R30" s="11" t="e">
        <f t="shared" si="29"/>
        <v>#NAME?</v>
      </c>
      <c r="S30" s="8">
        <v>5751.9967637978389</v>
      </c>
      <c r="T30" s="11" t="e">
        <f t="shared" si="9"/>
        <v>#NAME?</v>
      </c>
      <c r="U30" s="11" t="e">
        <f t="shared" si="10"/>
        <v>#NAME?</v>
      </c>
      <c r="V30" s="11" t="e">
        <f t="shared" si="11"/>
        <v>#NAME?</v>
      </c>
      <c r="W30" s="11" t="e">
        <f t="shared" si="12"/>
        <v>#NAME?</v>
      </c>
      <c r="X30" s="11" t="e">
        <f t="shared" si="13"/>
        <v>#NAME?</v>
      </c>
      <c r="Y30" s="22"/>
      <c r="Z30" s="11" t="e">
        <f t="shared" si="30"/>
        <v>#NAME?</v>
      </c>
      <c r="AA30" s="8">
        <v>5829.6487201091104</v>
      </c>
      <c r="AB30" s="11" t="e">
        <f t="shared" si="14"/>
        <v>#NAME?</v>
      </c>
      <c r="AC30" s="11" t="e">
        <f t="shared" si="15"/>
        <v>#NAME?</v>
      </c>
      <c r="AD30" s="11" t="e">
        <f t="shared" si="16"/>
        <v>#NAME?</v>
      </c>
      <c r="AE30" s="11" t="e">
        <f t="shared" si="17"/>
        <v>#NAME?</v>
      </c>
      <c r="AF30" s="11" t="e">
        <f t="shared" si="18"/>
        <v>#NAME?</v>
      </c>
      <c r="AG30" s="16"/>
      <c r="AH30" s="11"/>
      <c r="AI30" s="8">
        <v>5908.3489778305839</v>
      </c>
      <c r="AJ30" s="11" t="e">
        <f t="shared" si="19"/>
        <v>#NAME?</v>
      </c>
      <c r="AK30" s="11" t="e">
        <f t="shared" si="20"/>
        <v>#NAME?</v>
      </c>
      <c r="AL30" s="11" t="e">
        <f t="shared" si="21"/>
        <v>#NAME?</v>
      </c>
      <c r="AM30" s="11" t="e">
        <f t="shared" si="22"/>
        <v>#NAME?</v>
      </c>
      <c r="AN30" s="11" t="e">
        <f t="shared" si="23"/>
        <v>#NAME?</v>
      </c>
      <c r="AO30" s="22"/>
      <c r="AP30" s="11" t="e">
        <f t="shared" si="32"/>
        <v>#NAME?</v>
      </c>
      <c r="AQ30" s="8">
        <v>6115.1411920546534</v>
      </c>
      <c r="AR30" s="11" t="e">
        <f t="shared" si="24"/>
        <v>#NAME?</v>
      </c>
      <c r="AS30" s="11" t="e">
        <f t="shared" si="25"/>
        <v>#NAME?</v>
      </c>
      <c r="AT30" s="11" t="e">
        <f t="shared" si="26"/>
        <v>#NAME?</v>
      </c>
      <c r="AU30" s="11" t="e">
        <f t="shared" si="27"/>
        <v>#NAME?</v>
      </c>
      <c r="AV30" s="11" t="e">
        <f t="shared" si="28"/>
        <v>#NAME?</v>
      </c>
      <c r="AW30" s="22"/>
      <c r="AX30" s="11" t="e">
        <f t="shared" si="4"/>
        <v>#NAME?</v>
      </c>
      <c r="AY30" s="4">
        <v>29</v>
      </c>
    </row>
    <row r="31" spans="1:51">
      <c r="A31" s="4">
        <v>30</v>
      </c>
      <c r="B31" s="8">
        <v>3911</v>
      </c>
      <c r="C31" s="10">
        <v>4106.55</v>
      </c>
      <c r="D31" s="8">
        <v>4311.8775000000005</v>
      </c>
      <c r="E31" s="8">
        <v>4527.471375000001</v>
      </c>
      <c r="F31" s="8">
        <v>4753.8449437500012</v>
      </c>
      <c r="G31" s="8">
        <v>4991.5371909375017</v>
      </c>
      <c r="H31" s="8">
        <v>5241.114050484377</v>
      </c>
      <c r="I31" s="8">
        <v>5503.1697530085958</v>
      </c>
      <c r="J31" s="8">
        <v>5778.3282406590261</v>
      </c>
      <c r="K31" s="8">
        <v>5893.8948054722068</v>
      </c>
      <c r="L31" s="11" t="e">
        <f t="shared" si="0"/>
        <v>#NAME?</v>
      </c>
      <c r="M31" s="11" t="e">
        <f t="shared" si="5"/>
        <v>#NAME?</v>
      </c>
      <c r="N31" s="11" t="e">
        <f t="shared" si="6"/>
        <v>#NAME?</v>
      </c>
      <c r="O31" s="11" t="e">
        <f t="shared" si="7"/>
        <v>#NAME?</v>
      </c>
      <c r="P31" s="11" t="e">
        <f t="shared" si="8"/>
        <v>#NAME?</v>
      </c>
      <c r="Q31" s="22"/>
      <c r="R31" s="11" t="e">
        <f t="shared" si="29"/>
        <v>#NAME?</v>
      </c>
      <c r="S31" s="8">
        <v>5973.4623853460816</v>
      </c>
      <c r="T31" s="11" t="e">
        <f t="shared" si="9"/>
        <v>#NAME?</v>
      </c>
      <c r="U31" s="11" t="e">
        <f t="shared" si="10"/>
        <v>#NAME?</v>
      </c>
      <c r="V31" s="11" t="e">
        <f t="shared" si="11"/>
        <v>#NAME?</v>
      </c>
      <c r="W31" s="11" t="e">
        <f t="shared" si="12"/>
        <v>#NAME?</v>
      </c>
      <c r="X31" s="11" t="e">
        <f t="shared" si="13"/>
        <v>#NAME?</v>
      </c>
      <c r="Y31" s="22"/>
      <c r="Z31" s="11" t="e">
        <f t="shared" si="30"/>
        <v>#NAME?</v>
      </c>
      <c r="AA31" s="8">
        <v>6054.1041275482539</v>
      </c>
      <c r="AB31" s="11" t="e">
        <f t="shared" si="14"/>
        <v>#NAME?</v>
      </c>
      <c r="AC31" s="11" t="e">
        <f t="shared" si="15"/>
        <v>#NAME?</v>
      </c>
      <c r="AD31" s="11" t="e">
        <f t="shared" si="16"/>
        <v>#NAME?</v>
      </c>
      <c r="AE31" s="11" t="e">
        <f t="shared" si="17"/>
        <v>#NAME?</v>
      </c>
      <c r="AF31" s="11" t="e">
        <f t="shared" si="18"/>
        <v>#NAME?</v>
      </c>
      <c r="AG31" s="16"/>
      <c r="AH31" s="11"/>
      <c r="AI31" s="8">
        <v>6135.8345332701556</v>
      </c>
      <c r="AJ31" s="11" t="e">
        <f t="shared" si="19"/>
        <v>#NAME?</v>
      </c>
      <c r="AK31" s="11" t="e">
        <f t="shared" si="20"/>
        <v>#NAME?</v>
      </c>
      <c r="AL31" s="11" t="e">
        <f t="shared" si="21"/>
        <v>#NAME?</v>
      </c>
      <c r="AM31" s="11" t="e">
        <f t="shared" si="22"/>
        <v>#NAME?</v>
      </c>
      <c r="AN31" s="11" t="e">
        <f t="shared" si="23"/>
        <v>#NAME?</v>
      </c>
      <c r="AO31" s="22"/>
      <c r="AP31" s="11" t="e">
        <f t="shared" si="32"/>
        <v>#NAME?</v>
      </c>
      <c r="AQ31" s="8">
        <v>6350.5887419346109</v>
      </c>
      <c r="AR31" s="11" t="e">
        <f t="shared" si="24"/>
        <v>#NAME?</v>
      </c>
      <c r="AS31" s="11" t="e">
        <f t="shared" si="25"/>
        <v>#NAME?</v>
      </c>
      <c r="AT31" s="11" t="e">
        <f t="shared" si="26"/>
        <v>#NAME?</v>
      </c>
      <c r="AU31" s="11" t="e">
        <f t="shared" si="27"/>
        <v>#NAME?</v>
      </c>
      <c r="AV31" s="11" t="e">
        <f t="shared" si="28"/>
        <v>#NAME?</v>
      </c>
      <c r="AW31" s="22"/>
      <c r="AX31" s="11" t="e">
        <f t="shared" si="4"/>
        <v>#NAME?</v>
      </c>
      <c r="AY31" s="4">
        <v>30</v>
      </c>
    </row>
    <row r="32" spans="1:51">
      <c r="A32" s="4">
        <v>31</v>
      </c>
      <c r="B32" s="8">
        <v>4064</v>
      </c>
      <c r="C32" s="10">
        <v>4267.2</v>
      </c>
      <c r="D32" s="8">
        <v>4480.5600000000004</v>
      </c>
      <c r="E32" s="8">
        <v>4704.5880000000006</v>
      </c>
      <c r="F32" s="8">
        <v>4939.8174000000008</v>
      </c>
      <c r="G32" s="8">
        <v>5186.8082700000014</v>
      </c>
      <c r="H32" s="8">
        <v>5446.1486835000014</v>
      </c>
      <c r="I32" s="8">
        <v>5718.4561176750021</v>
      </c>
      <c r="J32" s="8">
        <v>6004.3789235587528</v>
      </c>
      <c r="K32" s="8">
        <v>6124.4665020299281</v>
      </c>
      <c r="L32" s="11" t="e">
        <f t="shared" si="0"/>
        <v>#NAME?</v>
      </c>
      <c r="M32" s="11" t="e">
        <f t="shared" si="5"/>
        <v>#NAME?</v>
      </c>
      <c r="N32" s="11" t="e">
        <f t="shared" si="6"/>
        <v>#NAME?</v>
      </c>
      <c r="O32" s="11" t="e">
        <f t="shared" si="7"/>
        <v>#NAME?</v>
      </c>
      <c r="P32" s="11" t="e">
        <f t="shared" si="8"/>
        <v>#NAME?</v>
      </c>
      <c r="Q32" s="22"/>
      <c r="R32" s="11" t="e">
        <f t="shared" si="29"/>
        <v>#NAME?</v>
      </c>
      <c r="S32" s="8">
        <v>6207.1467998073322</v>
      </c>
      <c r="T32" s="11" t="e">
        <f t="shared" si="9"/>
        <v>#NAME?</v>
      </c>
      <c r="U32" s="11" t="e">
        <f t="shared" si="10"/>
        <v>#NAME?</v>
      </c>
      <c r="V32" s="11" t="e">
        <f t="shared" si="11"/>
        <v>#NAME?</v>
      </c>
      <c r="W32" s="11" t="e">
        <f t="shared" si="12"/>
        <v>#NAME?</v>
      </c>
      <c r="X32" s="11" t="e">
        <f t="shared" si="13"/>
        <v>#NAME?</v>
      </c>
      <c r="Y32" s="22"/>
      <c r="Z32" s="11" t="e">
        <f t="shared" si="30"/>
        <v>#NAME?</v>
      </c>
      <c r="AA32" s="8">
        <v>6290.943281604732</v>
      </c>
      <c r="AB32" s="11" t="e">
        <f t="shared" si="14"/>
        <v>#NAME?</v>
      </c>
      <c r="AC32" s="11" t="e">
        <f t="shared" si="15"/>
        <v>#NAME?</v>
      </c>
      <c r="AD32" s="11" t="e">
        <f t="shared" si="16"/>
        <v>#NAME?</v>
      </c>
      <c r="AE32" s="11" t="e">
        <f t="shared" si="17"/>
        <v>#NAME?</v>
      </c>
      <c r="AF32" s="11" t="e">
        <f t="shared" si="18"/>
        <v>#NAME?</v>
      </c>
      <c r="AG32" s="16"/>
      <c r="AH32" s="11"/>
      <c r="AI32" s="8">
        <v>6375.8710159063967</v>
      </c>
      <c r="AJ32" s="11" t="e">
        <f t="shared" si="19"/>
        <v>#NAME?</v>
      </c>
      <c r="AK32" s="11" t="e">
        <f t="shared" si="20"/>
        <v>#NAME?</v>
      </c>
      <c r="AL32" s="11" t="e">
        <f t="shared" si="21"/>
        <v>#NAME?</v>
      </c>
      <c r="AM32" s="11" t="e">
        <f t="shared" si="22"/>
        <v>#NAME?</v>
      </c>
      <c r="AN32" s="11" t="e">
        <f t="shared" si="23"/>
        <v>#NAME?</v>
      </c>
      <c r="AO32" s="22"/>
      <c r="AP32" s="11" t="e">
        <f t="shared" si="32"/>
        <v>#NAME?</v>
      </c>
      <c r="AQ32" s="8">
        <v>6599.0265014631204</v>
      </c>
      <c r="AR32" s="11" t="e">
        <f t="shared" si="24"/>
        <v>#NAME?</v>
      </c>
      <c r="AS32" s="11" t="e">
        <f t="shared" si="25"/>
        <v>#NAME?</v>
      </c>
      <c r="AT32" s="11" t="e">
        <f t="shared" si="26"/>
        <v>#NAME?</v>
      </c>
      <c r="AU32" s="11" t="e">
        <f t="shared" si="27"/>
        <v>#NAME?</v>
      </c>
      <c r="AV32" s="11" t="e">
        <f t="shared" si="28"/>
        <v>#NAME?</v>
      </c>
      <c r="AW32" s="22"/>
      <c r="AX32" s="11" t="e">
        <f t="shared" si="4"/>
        <v>#NAME?</v>
      </c>
      <c r="AY32" s="4">
        <v>31</v>
      </c>
    </row>
    <row r="33" spans="1:51">
      <c r="A33" s="4">
        <v>32</v>
      </c>
      <c r="B33" s="8">
        <v>4231</v>
      </c>
      <c r="C33" s="10">
        <v>4442.55</v>
      </c>
      <c r="D33" s="8">
        <v>4664.6775000000007</v>
      </c>
      <c r="E33" s="8">
        <v>4897.9113750000006</v>
      </c>
      <c r="F33" s="8">
        <v>5142.8069437500008</v>
      </c>
      <c r="G33" s="8">
        <v>5399.9472909375008</v>
      </c>
      <c r="H33" s="8">
        <v>5669.9446554843762</v>
      </c>
      <c r="I33" s="8">
        <v>5953.4418882585951</v>
      </c>
      <c r="J33" s="8">
        <v>6251.1139826715253</v>
      </c>
      <c r="K33" s="8">
        <v>6376.1362623249561</v>
      </c>
      <c r="L33" s="11" t="e">
        <f t="shared" si="0"/>
        <v>#NAME?</v>
      </c>
      <c r="M33" s="11" t="e">
        <f t="shared" si="5"/>
        <v>#NAME?</v>
      </c>
      <c r="N33" s="11" t="e">
        <f t="shared" si="6"/>
        <v>#NAME?</v>
      </c>
      <c r="O33" s="11" t="e">
        <f t="shared" si="7"/>
        <v>#NAME?</v>
      </c>
      <c r="P33" s="11" t="e">
        <f t="shared" si="8"/>
        <v>#NAME?</v>
      </c>
      <c r="Q33" s="22"/>
      <c r="R33" s="11" t="e">
        <f t="shared" si="29"/>
        <v>#NAME?</v>
      </c>
      <c r="S33" s="8">
        <v>6462.2141018663433</v>
      </c>
      <c r="T33" s="11" t="e">
        <f t="shared" si="9"/>
        <v>#NAME?</v>
      </c>
      <c r="U33" s="11" t="e">
        <f t="shared" si="10"/>
        <v>#NAME?</v>
      </c>
      <c r="V33" s="11" t="e">
        <f t="shared" si="11"/>
        <v>#NAME?</v>
      </c>
      <c r="W33" s="11" t="e">
        <f t="shared" si="12"/>
        <v>#NAME?</v>
      </c>
      <c r="X33" s="11" t="e">
        <f t="shared" si="13"/>
        <v>#NAME?</v>
      </c>
      <c r="Y33" s="22"/>
      <c r="Z33" s="11" t="e">
        <f t="shared" si="30"/>
        <v>#NAME?</v>
      </c>
      <c r="AA33" s="8">
        <v>6549.4539922415397</v>
      </c>
      <c r="AB33" s="11" t="e">
        <f t="shared" si="14"/>
        <v>#NAME?</v>
      </c>
      <c r="AC33" s="11" t="e">
        <f t="shared" si="15"/>
        <v>#NAME?</v>
      </c>
      <c r="AD33" s="11" t="e">
        <f t="shared" si="16"/>
        <v>#NAME?</v>
      </c>
      <c r="AE33" s="11" t="e">
        <f t="shared" si="17"/>
        <v>#NAME?</v>
      </c>
      <c r="AF33" s="11" t="e">
        <f t="shared" si="18"/>
        <v>#NAME?</v>
      </c>
      <c r="AG33" s="16"/>
      <c r="AH33" s="11"/>
      <c r="AI33" s="8">
        <v>6637.871621136801</v>
      </c>
      <c r="AJ33" s="11" t="e">
        <f t="shared" si="19"/>
        <v>#NAME?</v>
      </c>
      <c r="AK33" s="11" t="e">
        <f t="shared" si="20"/>
        <v>#NAME?</v>
      </c>
      <c r="AL33" s="11" t="e">
        <f t="shared" si="21"/>
        <v>#NAME?</v>
      </c>
      <c r="AM33" s="11" t="e">
        <f t="shared" si="22"/>
        <v>#NAME?</v>
      </c>
      <c r="AN33" s="11" t="e">
        <f t="shared" si="23"/>
        <v>#NAME?</v>
      </c>
      <c r="AO33" s="22"/>
      <c r="AP33" s="11" t="e">
        <f t="shared" si="32"/>
        <v>#NAME?</v>
      </c>
      <c r="AQ33" s="8">
        <v>6870.1971278765886</v>
      </c>
      <c r="AR33" s="11" t="e">
        <f t="shared" si="24"/>
        <v>#NAME?</v>
      </c>
      <c r="AS33" s="11" t="e">
        <f t="shared" si="25"/>
        <v>#NAME?</v>
      </c>
      <c r="AT33" s="11" t="e">
        <f t="shared" si="26"/>
        <v>#NAME?</v>
      </c>
      <c r="AU33" s="11" t="e">
        <f t="shared" si="27"/>
        <v>#NAME?</v>
      </c>
      <c r="AV33" s="11" t="e">
        <f t="shared" si="28"/>
        <v>#NAME?</v>
      </c>
      <c r="AW33" s="22"/>
      <c r="AX33" s="11" t="e">
        <f t="shared" si="4"/>
        <v>#NAME?</v>
      </c>
      <c r="AY33" s="4">
        <v>32</v>
      </c>
    </row>
    <row r="34" spans="1:51">
      <c r="A34" s="4">
        <v>33</v>
      </c>
      <c r="B34" s="8">
        <v>4406</v>
      </c>
      <c r="C34" s="10">
        <v>4626.3</v>
      </c>
      <c r="D34" s="8">
        <v>4857.6150000000007</v>
      </c>
      <c r="E34" s="8">
        <v>5100.495750000001</v>
      </c>
      <c r="F34" s="8">
        <v>5355.5205375000014</v>
      </c>
      <c r="G34" s="8">
        <v>5623.2965643750022</v>
      </c>
      <c r="H34" s="8">
        <v>5904.4613925937529</v>
      </c>
      <c r="I34" s="8">
        <v>6199.6844622234412</v>
      </c>
      <c r="J34" s="8">
        <v>6509.6686853346137</v>
      </c>
      <c r="K34" s="8">
        <v>6639.8620590413057</v>
      </c>
      <c r="L34" s="11" t="e">
        <f t="shared" si="0"/>
        <v>#NAME?</v>
      </c>
      <c r="M34" s="11" t="e">
        <f t="shared" si="5"/>
        <v>#NAME?</v>
      </c>
      <c r="N34" s="11" t="e">
        <f t="shared" si="6"/>
        <v>#NAME?</v>
      </c>
      <c r="O34" s="11" t="e">
        <f t="shared" si="7"/>
        <v>#NAME?</v>
      </c>
      <c r="P34" s="11" t="e">
        <f t="shared" si="8"/>
        <v>#NAME?</v>
      </c>
      <c r="Q34" s="22"/>
      <c r="R34" s="11" t="e">
        <f t="shared" si="29"/>
        <v>#NAME?</v>
      </c>
      <c r="S34" s="8">
        <v>6729.500196838364</v>
      </c>
      <c r="T34" s="11" t="e">
        <f t="shared" si="9"/>
        <v>#NAME?</v>
      </c>
      <c r="U34" s="11" t="e">
        <f t="shared" si="10"/>
        <v>#NAME?</v>
      </c>
      <c r="V34" s="11" t="e">
        <f t="shared" si="11"/>
        <v>#NAME?</v>
      </c>
      <c r="W34" s="11" t="e">
        <f t="shared" si="12"/>
        <v>#NAME?</v>
      </c>
      <c r="X34" s="11" t="e">
        <f t="shared" si="13"/>
        <v>#NAME?</v>
      </c>
      <c r="Y34" s="22"/>
      <c r="Z34" s="11" t="e">
        <f t="shared" si="30"/>
        <v>#NAME?</v>
      </c>
      <c r="AA34" s="8">
        <v>6820.348449495682</v>
      </c>
      <c r="AB34" s="11" t="e">
        <f t="shared" si="14"/>
        <v>#NAME?</v>
      </c>
      <c r="AC34" s="11" t="e">
        <f t="shared" si="15"/>
        <v>#NAME?</v>
      </c>
      <c r="AD34" s="11" t="e">
        <f t="shared" si="16"/>
        <v>#NAME?</v>
      </c>
      <c r="AE34" s="11" t="e">
        <f t="shared" si="17"/>
        <v>#NAME?</v>
      </c>
      <c r="AF34" s="11" t="e">
        <f t="shared" si="18"/>
        <v>#NAME?</v>
      </c>
      <c r="AG34" s="16"/>
      <c r="AH34" s="11"/>
      <c r="AI34" s="8">
        <v>6912.4231535638737</v>
      </c>
      <c r="AJ34" s="11" t="e">
        <f t="shared" si="19"/>
        <v>#NAME?</v>
      </c>
      <c r="AK34" s="11" t="e">
        <f t="shared" si="20"/>
        <v>#NAME?</v>
      </c>
      <c r="AL34" s="11" t="e">
        <f t="shared" si="21"/>
        <v>#NAME?</v>
      </c>
      <c r="AM34" s="11" t="e">
        <f t="shared" si="22"/>
        <v>#NAME?</v>
      </c>
      <c r="AN34" s="11" t="e">
        <f t="shared" si="23"/>
        <v>#NAME?</v>
      </c>
      <c r="AO34" s="22"/>
      <c r="AP34" s="11" t="e">
        <f t="shared" si="32"/>
        <v>#NAME?</v>
      </c>
      <c r="AQ34" s="8">
        <v>7154.3579639386089</v>
      </c>
      <c r="AR34" s="11" t="e">
        <f t="shared" si="24"/>
        <v>#NAME?</v>
      </c>
      <c r="AS34" s="11" t="e">
        <f t="shared" si="25"/>
        <v>#NAME?</v>
      </c>
      <c r="AT34" s="11" t="e">
        <f t="shared" si="26"/>
        <v>#NAME?</v>
      </c>
      <c r="AU34" s="11" t="e">
        <f t="shared" si="27"/>
        <v>#NAME?</v>
      </c>
      <c r="AV34" s="11" t="e">
        <f t="shared" si="28"/>
        <v>#NAME?</v>
      </c>
      <c r="AW34" s="22"/>
      <c r="AX34" s="11" t="e">
        <f t="shared" si="4"/>
        <v>#NAME?</v>
      </c>
      <c r="AY34" s="4">
        <v>33</v>
      </c>
    </row>
    <row r="35" spans="1:51">
      <c r="A35" s="4">
        <v>34</v>
      </c>
      <c r="B35" s="8">
        <v>4595</v>
      </c>
      <c r="C35" s="10">
        <v>4824.75</v>
      </c>
      <c r="D35" s="8">
        <v>5065.9875000000002</v>
      </c>
      <c r="E35" s="8">
        <v>5319.2868750000007</v>
      </c>
      <c r="F35" s="8">
        <v>5585.2512187500006</v>
      </c>
      <c r="G35" s="8">
        <v>5864.5137796875006</v>
      </c>
      <c r="H35" s="8">
        <v>6157.7394686718762</v>
      </c>
      <c r="I35" s="8">
        <v>6465.6264421054702</v>
      </c>
      <c r="J35" s="8">
        <v>6788.9077642107441</v>
      </c>
      <c r="K35" s="8">
        <v>6924.6859194949593</v>
      </c>
      <c r="L35" s="11" t="e">
        <f t="shared" si="0"/>
        <v>#NAME?</v>
      </c>
      <c r="M35" s="11" t="e">
        <f t="shared" si="5"/>
        <v>#NAME?</v>
      </c>
      <c r="N35" s="11" t="e">
        <f t="shared" si="6"/>
        <v>#NAME?</v>
      </c>
      <c r="O35" s="11" t="e">
        <f t="shared" si="7"/>
        <v>#NAME?</v>
      </c>
      <c r="P35" s="11" t="e">
        <f t="shared" si="8"/>
        <v>#NAME?</v>
      </c>
      <c r="Q35" s="22"/>
      <c r="R35" s="11" t="e">
        <f t="shared" si="29"/>
        <v>#NAME?</v>
      </c>
      <c r="S35" s="8">
        <v>7018.1691794081416</v>
      </c>
      <c r="T35" s="11" t="e">
        <f t="shared" si="9"/>
        <v>#NAME?</v>
      </c>
      <c r="U35" s="11" t="e">
        <f t="shared" si="10"/>
        <v>#NAME?</v>
      </c>
      <c r="V35" s="11" t="e">
        <f t="shared" si="11"/>
        <v>#NAME?</v>
      </c>
      <c r="W35" s="11" t="e">
        <f t="shared" si="12"/>
        <v>#NAME?</v>
      </c>
      <c r="X35" s="11" t="e">
        <f t="shared" si="13"/>
        <v>#NAME?</v>
      </c>
      <c r="Y35" s="22"/>
      <c r="Z35" s="11" t="e">
        <f t="shared" si="30"/>
        <v>#NAME?</v>
      </c>
      <c r="AA35" s="8">
        <v>7112.9144633301521</v>
      </c>
      <c r="AB35" s="11" t="e">
        <f t="shared" si="14"/>
        <v>#NAME?</v>
      </c>
      <c r="AC35" s="11" t="e">
        <f t="shared" si="15"/>
        <v>#NAME?</v>
      </c>
      <c r="AD35" s="11" t="e">
        <f t="shared" si="16"/>
        <v>#NAME?</v>
      </c>
      <c r="AE35" s="11" t="e">
        <f t="shared" si="17"/>
        <v>#NAME?</v>
      </c>
      <c r="AF35" s="11" t="e">
        <f t="shared" si="18"/>
        <v>#NAME?</v>
      </c>
      <c r="AG35" s="16"/>
      <c r="AH35" s="11"/>
      <c r="AI35" s="8">
        <v>7208.9388085851097</v>
      </c>
      <c r="AJ35" s="11" t="e">
        <f t="shared" si="19"/>
        <v>#NAME?</v>
      </c>
      <c r="AK35" s="11" t="e">
        <f t="shared" si="20"/>
        <v>#NAME?</v>
      </c>
      <c r="AL35" s="11" t="e">
        <f t="shared" si="21"/>
        <v>#NAME?</v>
      </c>
      <c r="AM35" s="11" t="e">
        <f t="shared" si="22"/>
        <v>#NAME?</v>
      </c>
      <c r="AN35" s="11" t="e">
        <f t="shared" si="23"/>
        <v>#NAME?</v>
      </c>
      <c r="AO35" s="22"/>
      <c r="AP35" s="11" t="e">
        <f t="shared" si="32"/>
        <v>#NAME?</v>
      </c>
      <c r="AQ35" s="8">
        <v>7461.2516668855878</v>
      </c>
      <c r="AR35" s="11" t="e">
        <f t="shared" si="24"/>
        <v>#NAME?</v>
      </c>
      <c r="AS35" s="11" t="e">
        <f t="shared" si="25"/>
        <v>#NAME?</v>
      </c>
      <c r="AT35" s="11" t="e">
        <f t="shared" si="26"/>
        <v>#NAME?</v>
      </c>
      <c r="AU35" s="11" t="e">
        <f t="shared" si="27"/>
        <v>#NAME?</v>
      </c>
      <c r="AV35" s="11" t="e">
        <f t="shared" si="28"/>
        <v>#NAME?</v>
      </c>
      <c r="AW35" s="22"/>
      <c r="AX35" s="11" t="e">
        <f t="shared" si="4"/>
        <v>#NAME?</v>
      </c>
      <c r="AY35" s="4">
        <v>34</v>
      </c>
    </row>
    <row r="36" spans="1:51">
      <c r="R36" s="19" t="e">
        <f>SUM(R2:R35)</f>
        <v>#NAME?</v>
      </c>
      <c r="Z36" s="20" t="e">
        <f>SUM(Z8:Z34)</f>
        <v>#NAME?</v>
      </c>
      <c r="AH36" s="20">
        <f>SUM(AH3:AH33)</f>
        <v>0</v>
      </c>
      <c r="AP36" s="20" t="e">
        <f>SUM(AP2:AP34)</f>
        <v>#NAME?</v>
      </c>
      <c r="AX36" s="20" t="e">
        <f>SUM(AX2:AX35)</f>
        <v>#NAME?</v>
      </c>
    </row>
    <row r="37" spans="1:51">
      <c r="Q37" s="25">
        <f>SUM(Q17:Q35)</f>
        <v>0.45</v>
      </c>
      <c r="AW37" s="23">
        <f>SUM(AW2:AW35)</f>
        <v>7.2250000000000005</v>
      </c>
    </row>
    <row r="39" spans="1:51">
      <c r="A39" s="175" t="s">
        <v>26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20" t="e">
        <f>SUM(R36:AX36)</f>
        <v>#NAME?</v>
      </c>
    </row>
  </sheetData>
  <mergeCells count="1">
    <mergeCell ref="A39:AW39"/>
  </mergeCells>
  <printOptions gridLines="1"/>
  <pageMargins left="0.7" right="0.7" top="0.21249999999999999" bottom="0.75" header="0.3" footer="0.3"/>
  <pageSetup scale="29" orientation="landscape"/>
  <headerFooter>
    <oddHeader xml:space="preserve">&amp;CSan Diego Community College District
Office Technical Unit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opLeftCell="J86" workbookViewId="0">
      <selection activeCell="H1" sqref="H1:T90"/>
    </sheetView>
  </sheetViews>
  <sheetFormatPr baseColWidth="10" defaultColWidth="8.7109375" defaultRowHeight="13" outlineLevelRow="4" x14ac:dyDescent="0"/>
  <cols>
    <col min="1" max="1" width="8" style="36" bestFit="1" customWidth="1"/>
    <col min="2" max="2" width="25.140625" style="36" bestFit="1" customWidth="1"/>
    <col min="3" max="3" width="20.140625" style="36" bestFit="1" customWidth="1"/>
    <col min="4" max="4" width="15.5703125" style="36" bestFit="1" customWidth="1"/>
    <col min="5" max="5" width="49.28515625" style="36" bestFit="1" customWidth="1"/>
    <col min="6" max="6" width="27" style="36" bestFit="1" customWidth="1"/>
    <col min="7" max="7" width="13.42578125" style="36" bestFit="1" customWidth="1"/>
    <col min="8" max="8" width="17.7109375" style="36" bestFit="1" customWidth="1"/>
    <col min="9" max="9" width="26.140625" style="36" bestFit="1" customWidth="1"/>
    <col min="10" max="10" width="10.28515625" style="36" bestFit="1" customWidth="1"/>
    <col min="11" max="11" width="11.42578125" style="36" bestFit="1" customWidth="1"/>
    <col min="12" max="13" width="12.140625" style="76" bestFit="1" customWidth="1"/>
    <col min="14" max="14" width="5.140625" style="77" bestFit="1" customWidth="1"/>
    <col min="15" max="15" width="11.140625" style="76" bestFit="1" customWidth="1"/>
    <col min="16" max="16" width="6" style="76" bestFit="1" customWidth="1"/>
    <col min="17" max="17" width="12.7109375" style="76" bestFit="1" customWidth="1"/>
    <col min="18" max="18" width="19.42578125" style="36" bestFit="1" customWidth="1"/>
    <col min="19" max="19" width="9.85546875" style="36" bestFit="1" customWidth="1"/>
    <col min="20" max="20" width="16.5703125" style="36" bestFit="1" customWidth="1"/>
    <col min="21" max="21" width="8.28515625" style="36" bestFit="1" customWidth="1"/>
    <col min="22" max="16384" width="8.7109375" style="36"/>
  </cols>
  <sheetData>
    <row r="1" spans="1:21" ht="14">
      <c r="A1" s="34" t="s">
        <v>31</v>
      </c>
      <c r="B1" s="34" t="s">
        <v>32</v>
      </c>
      <c r="C1" s="34" t="s">
        <v>33</v>
      </c>
      <c r="D1" s="34" t="s">
        <v>34</v>
      </c>
      <c r="E1" s="34" t="s">
        <v>35</v>
      </c>
      <c r="F1" s="34" t="s">
        <v>36</v>
      </c>
      <c r="G1" s="34" t="s">
        <v>37</v>
      </c>
      <c r="H1" s="34" t="s">
        <v>38</v>
      </c>
      <c r="I1" s="34" t="s">
        <v>39</v>
      </c>
      <c r="J1" s="34" t="s">
        <v>40</v>
      </c>
      <c r="K1" s="34" t="s">
        <v>41</v>
      </c>
      <c r="L1" s="55" t="s">
        <v>42</v>
      </c>
      <c r="M1" s="55" t="s">
        <v>43</v>
      </c>
      <c r="N1" s="56" t="s">
        <v>44</v>
      </c>
      <c r="O1" s="55" t="s">
        <v>45</v>
      </c>
      <c r="P1" s="55" t="s">
        <v>46</v>
      </c>
      <c r="Q1" s="55" t="s">
        <v>47</v>
      </c>
      <c r="R1" s="34" t="s">
        <v>48</v>
      </c>
      <c r="S1" s="34" t="s">
        <v>49</v>
      </c>
      <c r="T1" s="34" t="s">
        <v>50</v>
      </c>
      <c r="U1" s="34" t="s">
        <v>51</v>
      </c>
    </row>
    <row r="2" spans="1:21" ht="14" hidden="1" outlineLevel="4">
      <c r="A2" s="34">
        <v>2062254</v>
      </c>
      <c r="B2" s="34" t="s">
        <v>111</v>
      </c>
      <c r="C2" s="34" t="s">
        <v>112</v>
      </c>
      <c r="D2" s="34" t="s">
        <v>113</v>
      </c>
      <c r="E2" s="34" t="s">
        <v>114</v>
      </c>
      <c r="F2" s="37">
        <v>41456</v>
      </c>
      <c r="G2" s="34"/>
      <c r="H2" s="34"/>
      <c r="I2" s="34"/>
      <c r="J2" s="34" t="s">
        <v>115</v>
      </c>
      <c r="K2" s="37">
        <v>41884</v>
      </c>
      <c r="L2" s="55"/>
      <c r="M2" s="55">
        <v>16</v>
      </c>
      <c r="N2" s="56" t="s">
        <v>6</v>
      </c>
      <c r="O2" s="57">
        <v>20711</v>
      </c>
      <c r="P2" s="55">
        <v>0.45</v>
      </c>
      <c r="Q2" s="55" t="s">
        <v>57</v>
      </c>
      <c r="R2" s="34" t="s">
        <v>116</v>
      </c>
      <c r="S2" s="34">
        <v>13894.48</v>
      </c>
      <c r="T2" s="34">
        <v>14.8445</v>
      </c>
    </row>
    <row r="3" spans="1:21" ht="14" outlineLevel="3" collapsed="1">
      <c r="A3" s="34"/>
      <c r="B3" s="34"/>
      <c r="C3" s="34"/>
      <c r="D3" s="34"/>
      <c r="E3" s="34"/>
      <c r="F3" s="37"/>
      <c r="G3" s="34"/>
      <c r="H3" s="34"/>
      <c r="I3" s="34"/>
      <c r="J3" s="34"/>
      <c r="K3" s="37"/>
      <c r="L3" s="55"/>
      <c r="M3" s="55"/>
      <c r="N3" s="56"/>
      <c r="O3" s="58" t="s">
        <v>81</v>
      </c>
      <c r="P3" s="55">
        <f>SUBTOTAL(9,P2:P2)</f>
        <v>0.45</v>
      </c>
      <c r="Q3" s="55"/>
      <c r="R3" s="34"/>
      <c r="S3" s="34"/>
      <c r="T3" s="34"/>
    </row>
    <row r="4" spans="1:21" ht="14" hidden="1" outlineLevel="4">
      <c r="A4" s="34">
        <v>2054808</v>
      </c>
      <c r="B4" s="34" t="s">
        <v>117</v>
      </c>
      <c r="C4" s="34" t="s">
        <v>112</v>
      </c>
      <c r="D4" s="34" t="s">
        <v>118</v>
      </c>
      <c r="E4" s="34" t="s">
        <v>114</v>
      </c>
      <c r="F4" s="37">
        <v>40091</v>
      </c>
      <c r="G4" s="34"/>
      <c r="H4" s="34"/>
      <c r="I4" s="34"/>
      <c r="J4" s="34" t="s">
        <v>115</v>
      </c>
      <c r="K4" s="37">
        <v>41913</v>
      </c>
      <c r="L4" s="55"/>
      <c r="M4" s="55">
        <v>16</v>
      </c>
      <c r="N4" s="56" t="s">
        <v>6</v>
      </c>
      <c r="O4" s="57">
        <v>32073</v>
      </c>
      <c r="P4" s="55">
        <v>0.5</v>
      </c>
      <c r="Q4" s="55" t="s">
        <v>57</v>
      </c>
      <c r="R4" s="34" t="s">
        <v>116</v>
      </c>
      <c r="S4" s="34">
        <v>15438.31</v>
      </c>
      <c r="T4" s="34">
        <v>8.0972000000000008</v>
      </c>
    </row>
    <row r="5" spans="1:21" ht="14" outlineLevel="3" collapsed="1">
      <c r="A5" s="34"/>
      <c r="B5" s="34"/>
      <c r="C5" s="34"/>
      <c r="D5" s="34"/>
      <c r="E5" s="34"/>
      <c r="F5" s="37"/>
      <c r="G5" s="34"/>
      <c r="H5" s="34"/>
      <c r="I5" s="34"/>
      <c r="J5" s="34"/>
      <c r="K5" s="37"/>
      <c r="L5" s="55"/>
      <c r="M5" s="55"/>
      <c r="N5" s="56"/>
      <c r="O5" s="59" t="s">
        <v>73</v>
      </c>
      <c r="P5" s="55">
        <f>SUBTOTAL(9,P4:P4)</f>
        <v>0.5</v>
      </c>
      <c r="Q5" s="55"/>
      <c r="R5" s="34"/>
      <c r="S5" s="34"/>
      <c r="T5" s="34"/>
    </row>
    <row r="6" spans="1:21" ht="14" outlineLevel="2">
      <c r="A6" s="34"/>
      <c r="B6" s="34"/>
      <c r="C6" s="34"/>
      <c r="D6" s="34"/>
      <c r="E6" s="34"/>
      <c r="F6" s="37"/>
      <c r="G6" s="34"/>
      <c r="H6" s="34"/>
      <c r="I6" s="34"/>
      <c r="J6" s="34"/>
      <c r="K6" s="37"/>
      <c r="L6" s="55"/>
      <c r="M6" s="60" t="s">
        <v>119</v>
      </c>
      <c r="N6" s="56">
        <f>SUBTOTAL(3,N2:N4)</f>
        <v>2</v>
      </c>
      <c r="O6" s="57"/>
      <c r="P6" s="55"/>
      <c r="Q6" s="55"/>
      <c r="R6" s="34"/>
      <c r="S6" s="34"/>
      <c r="T6" s="34"/>
    </row>
    <row r="7" spans="1:21" ht="14" hidden="1" outlineLevel="4">
      <c r="A7" s="34">
        <v>1673665</v>
      </c>
      <c r="B7" s="34" t="s">
        <v>120</v>
      </c>
      <c r="C7" s="34" t="s">
        <v>112</v>
      </c>
      <c r="D7" s="34" t="s">
        <v>121</v>
      </c>
      <c r="E7" s="34" t="s">
        <v>114</v>
      </c>
      <c r="F7" s="37">
        <v>38692</v>
      </c>
      <c r="G7" s="37">
        <v>42005</v>
      </c>
      <c r="H7" s="34"/>
      <c r="I7" s="34"/>
      <c r="J7" s="34" t="s">
        <v>115</v>
      </c>
      <c r="K7" s="37">
        <v>41640</v>
      </c>
      <c r="L7" s="55"/>
      <c r="M7" s="55">
        <v>16</v>
      </c>
      <c r="N7" s="56" t="s">
        <v>1</v>
      </c>
      <c r="O7" s="57">
        <v>30083</v>
      </c>
      <c r="P7" s="55">
        <v>0.45</v>
      </c>
      <c r="Q7" s="55" t="s">
        <v>57</v>
      </c>
      <c r="R7" s="34" t="s">
        <v>116</v>
      </c>
      <c r="S7" s="34">
        <v>18992.330000000002</v>
      </c>
      <c r="T7" s="34">
        <v>22.136099999999999</v>
      </c>
    </row>
    <row r="8" spans="1:21" ht="14" outlineLevel="3" collapsed="1">
      <c r="A8" s="34"/>
      <c r="B8" s="34"/>
      <c r="C8" s="34"/>
      <c r="D8" s="34"/>
      <c r="E8" s="34"/>
      <c r="F8" s="37"/>
      <c r="G8" s="37"/>
      <c r="H8" s="34"/>
      <c r="I8" s="34"/>
      <c r="J8" s="34"/>
      <c r="K8" s="37"/>
      <c r="L8" s="55"/>
      <c r="M8" s="48"/>
      <c r="N8" s="49"/>
      <c r="O8" s="50" t="s">
        <v>81</v>
      </c>
      <c r="P8" s="48">
        <f>SUBTOTAL(9,P7:P7)</f>
        <v>0.45</v>
      </c>
      <c r="Q8" s="55"/>
      <c r="R8" s="34"/>
      <c r="S8" s="34"/>
      <c r="T8" s="34"/>
    </row>
    <row r="9" spans="1:21" ht="14" outlineLevel="2">
      <c r="A9" s="34"/>
      <c r="B9" s="34"/>
      <c r="C9" s="34"/>
      <c r="D9" s="34"/>
      <c r="E9" s="34"/>
      <c r="F9" s="37"/>
      <c r="G9" s="37"/>
      <c r="H9" s="34"/>
      <c r="I9" s="34"/>
      <c r="J9" s="34"/>
      <c r="K9" s="37"/>
      <c r="L9" s="55"/>
      <c r="M9" s="53" t="s">
        <v>122</v>
      </c>
      <c r="N9" s="49">
        <f>SUBTOTAL(3,N7:N7)</f>
        <v>1</v>
      </c>
      <c r="O9" s="52"/>
      <c r="P9" s="48"/>
      <c r="Q9" s="55"/>
      <c r="R9" s="34"/>
      <c r="S9" s="34"/>
      <c r="T9" s="34"/>
    </row>
    <row r="10" spans="1:21" ht="14" hidden="1" outlineLevel="4">
      <c r="A10" s="34">
        <v>1513670</v>
      </c>
      <c r="B10" s="34" t="s">
        <v>123</v>
      </c>
      <c r="C10" s="34" t="s">
        <v>112</v>
      </c>
      <c r="D10" s="34" t="s">
        <v>124</v>
      </c>
      <c r="E10" s="34" t="s">
        <v>114</v>
      </c>
      <c r="F10" s="37">
        <v>38301</v>
      </c>
      <c r="G10" s="37">
        <v>42005</v>
      </c>
      <c r="H10" s="37">
        <v>38301</v>
      </c>
      <c r="I10" s="37">
        <v>38301</v>
      </c>
      <c r="J10" s="34" t="s">
        <v>115</v>
      </c>
      <c r="K10" s="37">
        <v>41640</v>
      </c>
      <c r="L10" s="55"/>
      <c r="M10" s="55">
        <v>16</v>
      </c>
      <c r="N10" s="56" t="s">
        <v>2</v>
      </c>
      <c r="O10" s="57">
        <v>30771</v>
      </c>
      <c r="P10" s="55">
        <v>0.45</v>
      </c>
      <c r="Q10" s="55" t="s">
        <v>57</v>
      </c>
      <c r="R10" s="34" t="s">
        <v>116</v>
      </c>
      <c r="S10" s="34">
        <v>19248.72</v>
      </c>
      <c r="T10" s="34">
        <v>22.434899999999999</v>
      </c>
    </row>
    <row r="11" spans="1:21" ht="14" outlineLevel="3" collapsed="1">
      <c r="A11" s="34"/>
      <c r="B11" s="34"/>
      <c r="C11" s="34"/>
      <c r="D11" s="34"/>
      <c r="E11" s="34"/>
      <c r="F11" s="37"/>
      <c r="G11" s="37"/>
      <c r="H11" s="37"/>
      <c r="I11" s="37"/>
      <c r="J11" s="34"/>
      <c r="K11" s="37"/>
      <c r="L11" s="55"/>
      <c r="M11" s="61"/>
      <c r="N11" s="62"/>
      <c r="O11" s="63" t="s">
        <v>81</v>
      </c>
      <c r="P11" s="61">
        <f>SUBTOTAL(9,P10:P10)</f>
        <v>0.45</v>
      </c>
      <c r="Q11" s="55"/>
      <c r="R11" s="34"/>
      <c r="S11" s="34"/>
      <c r="T11" s="34"/>
    </row>
    <row r="12" spans="1:21" ht="14" hidden="1" outlineLevel="4">
      <c r="A12" s="34">
        <v>1855786</v>
      </c>
      <c r="B12" s="34" t="s">
        <v>125</v>
      </c>
      <c r="C12" s="34" t="s">
        <v>112</v>
      </c>
      <c r="D12" s="34" t="s">
        <v>126</v>
      </c>
      <c r="E12" s="34" t="s">
        <v>114</v>
      </c>
      <c r="F12" s="37">
        <v>38644</v>
      </c>
      <c r="G12" s="37">
        <v>42005</v>
      </c>
      <c r="H12" s="34"/>
      <c r="I12" s="34"/>
      <c r="J12" s="34" t="s">
        <v>115</v>
      </c>
      <c r="K12" s="37">
        <v>41913</v>
      </c>
      <c r="L12" s="55"/>
      <c r="M12" s="61">
        <v>16</v>
      </c>
      <c r="N12" s="62" t="s">
        <v>2</v>
      </c>
      <c r="O12" s="64">
        <v>32017</v>
      </c>
      <c r="P12" s="61">
        <v>0.188</v>
      </c>
      <c r="Q12" s="55" t="s">
        <v>57</v>
      </c>
      <c r="R12" s="34" t="s">
        <v>116</v>
      </c>
      <c r="S12" s="34">
        <v>8041.69</v>
      </c>
      <c r="T12" s="34">
        <v>22.432099999999998</v>
      </c>
    </row>
    <row r="13" spans="1:21" ht="14" outlineLevel="3" collapsed="1">
      <c r="A13" s="34"/>
      <c r="B13" s="34"/>
      <c r="C13" s="34"/>
      <c r="D13" s="34"/>
      <c r="E13" s="34"/>
      <c r="F13" s="37"/>
      <c r="G13" s="37"/>
      <c r="H13" s="34"/>
      <c r="I13" s="34"/>
      <c r="J13" s="34"/>
      <c r="K13" s="37"/>
      <c r="L13" s="55"/>
      <c r="M13" s="61"/>
      <c r="N13" s="62"/>
      <c r="O13" s="63" t="s">
        <v>127</v>
      </c>
      <c r="P13" s="61">
        <f>SUBTOTAL(9,P12:P12)</f>
        <v>0.188</v>
      </c>
      <c r="Q13" s="55"/>
      <c r="R13" s="34"/>
      <c r="S13" s="34"/>
      <c r="T13" s="34"/>
    </row>
    <row r="14" spans="1:21" ht="14" outlineLevel="2">
      <c r="A14" s="34"/>
      <c r="B14" s="34"/>
      <c r="C14" s="34"/>
      <c r="D14" s="34"/>
      <c r="E14" s="34"/>
      <c r="F14" s="37"/>
      <c r="G14" s="37"/>
      <c r="H14" s="34"/>
      <c r="I14" s="34"/>
      <c r="J14" s="34"/>
      <c r="K14" s="37"/>
      <c r="L14" s="55"/>
      <c r="M14" s="65" t="s">
        <v>128</v>
      </c>
      <c r="N14" s="62">
        <f>SUBTOTAL(3,N10:N12)</f>
        <v>2</v>
      </c>
      <c r="O14" s="64"/>
      <c r="P14" s="61"/>
      <c r="Q14" s="55"/>
      <c r="R14" s="34"/>
      <c r="S14" s="34"/>
      <c r="T14" s="34"/>
    </row>
    <row r="15" spans="1:21" ht="14" hidden="1" outlineLevel="4">
      <c r="A15" s="34">
        <v>508337</v>
      </c>
      <c r="B15" s="34" t="s">
        <v>129</v>
      </c>
      <c r="C15" s="34" t="s">
        <v>112</v>
      </c>
      <c r="D15" s="34" t="s">
        <v>130</v>
      </c>
      <c r="E15" s="34" t="s">
        <v>114</v>
      </c>
      <c r="F15" s="37">
        <v>33512</v>
      </c>
      <c r="G15" s="37">
        <v>40909</v>
      </c>
      <c r="H15" s="37">
        <v>33512</v>
      </c>
      <c r="I15" s="37">
        <v>33512</v>
      </c>
      <c r="J15" s="34" t="s">
        <v>115</v>
      </c>
      <c r="K15" s="37">
        <v>41640</v>
      </c>
      <c r="L15" s="55"/>
      <c r="M15" s="55">
        <v>16</v>
      </c>
      <c r="N15" s="56" t="s">
        <v>5</v>
      </c>
      <c r="O15" s="57">
        <v>18629</v>
      </c>
      <c r="P15" s="55">
        <v>0.375</v>
      </c>
      <c r="Q15" s="55" t="s">
        <v>57</v>
      </c>
      <c r="R15" s="34" t="s">
        <v>116</v>
      </c>
      <c r="S15" s="34">
        <v>17053.310000000001</v>
      </c>
      <c r="T15" s="34">
        <v>23.851099999999999</v>
      </c>
    </row>
    <row r="16" spans="1:21" ht="14" hidden="1" outlineLevel="4">
      <c r="A16" s="34">
        <v>651803</v>
      </c>
      <c r="B16" s="34" t="s">
        <v>131</v>
      </c>
      <c r="C16" s="34" t="s">
        <v>112</v>
      </c>
      <c r="D16" s="34" t="s">
        <v>132</v>
      </c>
      <c r="E16" s="34" t="s">
        <v>114</v>
      </c>
      <c r="F16" s="37">
        <v>33512</v>
      </c>
      <c r="G16" s="37">
        <v>40909</v>
      </c>
      <c r="H16" s="37">
        <v>33512</v>
      </c>
      <c r="I16" s="37">
        <v>33512</v>
      </c>
      <c r="J16" s="34" t="s">
        <v>115</v>
      </c>
      <c r="K16" s="37">
        <v>41640</v>
      </c>
      <c r="L16" s="55"/>
      <c r="M16" s="55">
        <v>16</v>
      </c>
      <c r="N16" s="56" t="s">
        <v>5</v>
      </c>
      <c r="O16" s="57">
        <v>17675</v>
      </c>
      <c r="P16" s="55">
        <v>0.375</v>
      </c>
      <c r="Q16" s="55" t="s">
        <v>57</v>
      </c>
      <c r="R16" s="34" t="s">
        <v>116</v>
      </c>
      <c r="S16" s="34">
        <v>17053.310000000001</v>
      </c>
      <c r="T16" s="34">
        <v>23.851099999999999</v>
      </c>
    </row>
    <row r="17" spans="1:20" ht="14" outlineLevel="3" collapsed="1">
      <c r="A17" s="34"/>
      <c r="B17" s="34"/>
      <c r="C17" s="34"/>
      <c r="D17" s="34"/>
      <c r="E17" s="34"/>
      <c r="F17" s="37"/>
      <c r="G17" s="37"/>
      <c r="H17" s="37"/>
      <c r="I17" s="37"/>
      <c r="J17" s="34"/>
      <c r="K17" s="37"/>
      <c r="L17" s="55"/>
      <c r="M17" s="66"/>
      <c r="N17" s="67"/>
      <c r="O17" s="68" t="s">
        <v>133</v>
      </c>
      <c r="P17" s="66">
        <f>SUBTOTAL(9,P15:P16)</f>
        <v>0.75</v>
      </c>
      <c r="Q17" s="55"/>
      <c r="R17" s="34"/>
      <c r="S17" s="34"/>
      <c r="T17" s="34"/>
    </row>
    <row r="18" spans="1:20" ht="14" hidden="1" outlineLevel="4">
      <c r="A18" s="34">
        <v>864141</v>
      </c>
      <c r="B18" s="34" t="s">
        <v>134</v>
      </c>
      <c r="C18" s="34" t="s">
        <v>112</v>
      </c>
      <c r="D18" s="34" t="s">
        <v>135</v>
      </c>
      <c r="E18" s="34" t="s">
        <v>114</v>
      </c>
      <c r="F18" s="37">
        <v>35438</v>
      </c>
      <c r="G18" s="37">
        <v>40909</v>
      </c>
      <c r="H18" s="37">
        <v>35438</v>
      </c>
      <c r="I18" s="37">
        <v>35438</v>
      </c>
      <c r="J18" s="34" t="s">
        <v>115</v>
      </c>
      <c r="K18" s="37">
        <v>41640</v>
      </c>
      <c r="L18" s="55"/>
      <c r="M18" s="66">
        <v>16</v>
      </c>
      <c r="N18" s="67" t="s">
        <v>5</v>
      </c>
      <c r="O18" s="69">
        <v>24303</v>
      </c>
      <c r="P18" s="66">
        <v>0.5</v>
      </c>
      <c r="Q18" s="55" t="s">
        <v>57</v>
      </c>
      <c r="R18" s="34" t="s">
        <v>116</v>
      </c>
      <c r="S18" s="34">
        <v>22737.74</v>
      </c>
      <c r="T18" s="34">
        <v>23.851099999999999</v>
      </c>
    </row>
    <row r="19" spans="1:20" ht="14" outlineLevel="3" collapsed="1">
      <c r="A19" s="34"/>
      <c r="B19" s="34"/>
      <c r="C19" s="34"/>
      <c r="D19" s="34"/>
      <c r="E19" s="34"/>
      <c r="F19" s="37"/>
      <c r="G19" s="37"/>
      <c r="H19" s="37"/>
      <c r="I19" s="37"/>
      <c r="J19" s="34"/>
      <c r="K19" s="37"/>
      <c r="L19" s="55"/>
      <c r="M19" s="66"/>
      <c r="N19" s="67"/>
      <c r="O19" s="68" t="s">
        <v>73</v>
      </c>
      <c r="P19" s="66">
        <f>SUBTOTAL(9,P18:P18)</f>
        <v>0.5</v>
      </c>
      <c r="Q19" s="55"/>
      <c r="R19" s="34"/>
      <c r="S19" s="34"/>
      <c r="T19" s="34"/>
    </row>
    <row r="20" spans="1:20" ht="14" hidden="1" outlineLevel="4">
      <c r="A20" s="34">
        <v>1278812</v>
      </c>
      <c r="B20" s="34" t="s">
        <v>136</v>
      </c>
      <c r="C20" s="34" t="s">
        <v>112</v>
      </c>
      <c r="D20" s="34" t="s">
        <v>137</v>
      </c>
      <c r="E20" s="34" t="s">
        <v>114</v>
      </c>
      <c r="F20" s="37">
        <v>33512</v>
      </c>
      <c r="G20" s="37">
        <v>40909</v>
      </c>
      <c r="H20" s="37">
        <v>33512</v>
      </c>
      <c r="I20" s="37">
        <v>33512</v>
      </c>
      <c r="J20" s="34" t="s">
        <v>115</v>
      </c>
      <c r="K20" s="37">
        <v>41640</v>
      </c>
      <c r="L20" s="55"/>
      <c r="M20" s="66">
        <v>16</v>
      </c>
      <c r="N20" s="67" t="s">
        <v>5</v>
      </c>
      <c r="O20" s="69">
        <v>14193</v>
      </c>
      <c r="P20" s="66">
        <v>0.375</v>
      </c>
      <c r="Q20" s="55" t="s">
        <v>57</v>
      </c>
      <c r="R20" s="34" t="s">
        <v>116</v>
      </c>
      <c r="S20" s="34">
        <v>17053.310000000001</v>
      </c>
      <c r="T20" s="34">
        <v>23.851099999999999</v>
      </c>
    </row>
    <row r="21" spans="1:20" ht="14" outlineLevel="3" collapsed="1">
      <c r="A21" s="34"/>
      <c r="B21" s="34"/>
      <c r="C21" s="34"/>
      <c r="D21" s="34"/>
      <c r="E21" s="34"/>
      <c r="F21" s="37"/>
      <c r="G21" s="37"/>
      <c r="H21" s="37"/>
      <c r="I21" s="37"/>
      <c r="J21" s="34"/>
      <c r="K21" s="37"/>
      <c r="L21" s="55"/>
      <c r="M21" s="66"/>
      <c r="N21" s="67"/>
      <c r="O21" s="68" t="s">
        <v>133</v>
      </c>
      <c r="P21" s="66">
        <f>SUBTOTAL(9,P20:P20)</f>
        <v>0.375</v>
      </c>
      <c r="Q21" s="55"/>
      <c r="R21" s="34"/>
      <c r="S21" s="34"/>
      <c r="T21" s="34"/>
    </row>
    <row r="22" spans="1:20" ht="14" hidden="1" outlineLevel="4">
      <c r="A22" s="34">
        <v>1403594</v>
      </c>
      <c r="B22" s="34" t="s">
        <v>138</v>
      </c>
      <c r="C22" s="34" t="s">
        <v>112</v>
      </c>
      <c r="D22" s="34" t="s">
        <v>139</v>
      </c>
      <c r="E22" s="34" t="s">
        <v>114</v>
      </c>
      <c r="F22" s="37">
        <v>35583</v>
      </c>
      <c r="G22" s="37">
        <v>40909</v>
      </c>
      <c r="H22" s="37">
        <v>35583</v>
      </c>
      <c r="I22" s="37">
        <v>35583</v>
      </c>
      <c r="J22" s="34" t="s">
        <v>115</v>
      </c>
      <c r="K22" s="37">
        <v>41640</v>
      </c>
      <c r="L22" s="55"/>
      <c r="M22" s="66">
        <v>16</v>
      </c>
      <c r="N22" s="67" t="s">
        <v>5</v>
      </c>
      <c r="O22" s="69">
        <v>22572</v>
      </c>
      <c r="P22" s="66">
        <v>0.5</v>
      </c>
      <c r="Q22" s="55" t="s">
        <v>57</v>
      </c>
      <c r="R22" s="34" t="s">
        <v>116</v>
      </c>
      <c r="S22" s="34">
        <v>22737.74</v>
      </c>
      <c r="T22" s="34">
        <v>23.851099999999999</v>
      </c>
    </row>
    <row r="23" spans="1:20" ht="14" hidden="1" outlineLevel="4">
      <c r="A23" s="34">
        <v>2044840</v>
      </c>
      <c r="B23" s="34" t="s">
        <v>140</v>
      </c>
      <c r="C23" s="34" t="s">
        <v>112</v>
      </c>
      <c r="D23" s="34" t="s">
        <v>141</v>
      </c>
      <c r="E23" s="34" t="s">
        <v>114</v>
      </c>
      <c r="F23" s="37">
        <v>33512</v>
      </c>
      <c r="G23" s="37">
        <v>40909</v>
      </c>
      <c r="H23" s="37">
        <v>33512</v>
      </c>
      <c r="I23" s="37">
        <v>33512</v>
      </c>
      <c r="J23" s="34" t="s">
        <v>115</v>
      </c>
      <c r="K23" s="37">
        <v>41640</v>
      </c>
      <c r="L23" s="55"/>
      <c r="M23" s="66">
        <v>16</v>
      </c>
      <c r="N23" s="67" t="s">
        <v>5</v>
      </c>
      <c r="O23" s="69">
        <v>15665</v>
      </c>
      <c r="P23" s="66">
        <v>0.5</v>
      </c>
      <c r="Q23" s="55" t="s">
        <v>57</v>
      </c>
      <c r="R23" s="34" t="s">
        <v>116</v>
      </c>
      <c r="S23" s="34">
        <v>22737.74</v>
      </c>
      <c r="T23" s="34">
        <v>23.851099999999999</v>
      </c>
    </row>
    <row r="24" spans="1:20" ht="14" hidden="1" outlineLevel="4">
      <c r="A24" s="34">
        <v>2044841</v>
      </c>
      <c r="B24" s="34" t="s">
        <v>142</v>
      </c>
      <c r="C24" s="34" t="s">
        <v>112</v>
      </c>
      <c r="D24" s="34" t="s">
        <v>143</v>
      </c>
      <c r="E24" s="34" t="s">
        <v>114</v>
      </c>
      <c r="F24" s="37">
        <v>34414</v>
      </c>
      <c r="G24" s="37">
        <v>40909</v>
      </c>
      <c r="H24" s="37">
        <v>34414</v>
      </c>
      <c r="I24" s="37">
        <v>34414</v>
      </c>
      <c r="J24" s="34" t="s">
        <v>115</v>
      </c>
      <c r="K24" s="37">
        <v>41640</v>
      </c>
      <c r="L24" s="55"/>
      <c r="M24" s="66">
        <v>16</v>
      </c>
      <c r="N24" s="67" t="s">
        <v>5</v>
      </c>
      <c r="O24" s="69">
        <v>20740</v>
      </c>
      <c r="P24" s="66">
        <v>0.5</v>
      </c>
      <c r="Q24" s="55" t="s">
        <v>57</v>
      </c>
      <c r="R24" s="34" t="s">
        <v>116</v>
      </c>
      <c r="S24" s="34">
        <v>22737.74</v>
      </c>
      <c r="T24" s="34">
        <v>23.851099999999999</v>
      </c>
    </row>
    <row r="25" spans="1:20" ht="14" hidden="1" outlineLevel="4">
      <c r="A25" s="34">
        <v>511545</v>
      </c>
      <c r="B25" s="34" t="s">
        <v>144</v>
      </c>
      <c r="C25" s="34" t="s">
        <v>112</v>
      </c>
      <c r="D25" s="34" t="s">
        <v>145</v>
      </c>
      <c r="E25" s="34" t="s">
        <v>114</v>
      </c>
      <c r="F25" s="37">
        <v>33512</v>
      </c>
      <c r="G25" s="37">
        <v>40909</v>
      </c>
      <c r="H25" s="37">
        <v>33512</v>
      </c>
      <c r="I25" s="37">
        <v>33512</v>
      </c>
      <c r="J25" s="34" t="s">
        <v>115</v>
      </c>
      <c r="K25" s="37">
        <v>41852</v>
      </c>
      <c r="L25" s="55"/>
      <c r="M25" s="66">
        <v>16</v>
      </c>
      <c r="N25" s="67" t="s">
        <v>5</v>
      </c>
      <c r="O25" s="69">
        <v>19833</v>
      </c>
      <c r="P25" s="66">
        <v>0.5</v>
      </c>
      <c r="Q25" s="55" t="s">
        <v>57</v>
      </c>
      <c r="R25" s="34" t="s">
        <v>116</v>
      </c>
      <c r="S25" s="34">
        <v>22737.74</v>
      </c>
      <c r="T25" s="34">
        <v>23.851099999999999</v>
      </c>
    </row>
    <row r="26" spans="1:20" ht="14" hidden="1" outlineLevel="4">
      <c r="A26" s="34">
        <v>1398207</v>
      </c>
      <c r="B26" s="34" t="s">
        <v>146</v>
      </c>
      <c r="C26" s="34" t="s">
        <v>112</v>
      </c>
      <c r="D26" s="34" t="s">
        <v>147</v>
      </c>
      <c r="E26" s="34" t="s">
        <v>114</v>
      </c>
      <c r="F26" s="37">
        <v>37515</v>
      </c>
      <c r="G26" s="37">
        <v>41640</v>
      </c>
      <c r="H26" s="37">
        <v>37515</v>
      </c>
      <c r="I26" s="37">
        <v>37515</v>
      </c>
      <c r="J26" s="34" t="s">
        <v>115</v>
      </c>
      <c r="K26" s="37">
        <v>41883</v>
      </c>
      <c r="L26" s="55"/>
      <c r="M26" s="66">
        <v>16</v>
      </c>
      <c r="N26" s="67" t="s">
        <v>5</v>
      </c>
      <c r="O26" s="69">
        <v>27937</v>
      </c>
      <c r="P26" s="66">
        <v>0.5</v>
      </c>
      <c r="Q26" s="55" t="s">
        <v>57</v>
      </c>
      <c r="R26" s="34" t="s">
        <v>116</v>
      </c>
      <c r="S26" s="34">
        <v>22737.74</v>
      </c>
      <c r="T26" s="34">
        <v>23.851099999999999</v>
      </c>
    </row>
    <row r="27" spans="1:20" ht="14" hidden="1" outlineLevel="4">
      <c r="A27" s="34">
        <v>803449</v>
      </c>
      <c r="B27" s="34" t="s">
        <v>148</v>
      </c>
      <c r="C27" s="34" t="s">
        <v>112</v>
      </c>
      <c r="D27" s="34" t="s">
        <v>149</v>
      </c>
      <c r="E27" s="34" t="s">
        <v>114</v>
      </c>
      <c r="F27" s="37">
        <v>35438</v>
      </c>
      <c r="G27" s="37">
        <v>40909</v>
      </c>
      <c r="H27" s="37">
        <v>35438</v>
      </c>
      <c r="I27" s="37">
        <v>35438</v>
      </c>
      <c r="J27" s="34" t="s">
        <v>115</v>
      </c>
      <c r="K27" s="37">
        <v>41913</v>
      </c>
      <c r="L27" s="55"/>
      <c r="M27" s="66">
        <v>16</v>
      </c>
      <c r="N27" s="67" t="s">
        <v>5</v>
      </c>
      <c r="O27" s="69">
        <v>19026</v>
      </c>
      <c r="P27" s="66">
        <v>0.5</v>
      </c>
      <c r="Q27" s="55" t="s">
        <v>57</v>
      </c>
      <c r="R27" s="34" t="s">
        <v>116</v>
      </c>
      <c r="S27" s="34">
        <v>22737.74</v>
      </c>
      <c r="T27" s="34">
        <v>23.851099999999999</v>
      </c>
    </row>
    <row r="28" spans="1:20" ht="14" outlineLevel="3" collapsed="1">
      <c r="A28" s="34"/>
      <c r="B28" s="34"/>
      <c r="C28" s="34"/>
      <c r="D28" s="34"/>
      <c r="E28" s="34"/>
      <c r="F28" s="37"/>
      <c r="G28" s="37"/>
      <c r="H28" s="37"/>
      <c r="I28" s="37"/>
      <c r="J28" s="34"/>
      <c r="K28" s="37"/>
      <c r="L28" s="55"/>
      <c r="M28" s="66"/>
      <c r="N28" s="67"/>
      <c r="O28" s="68" t="s">
        <v>73</v>
      </c>
      <c r="P28" s="66">
        <f>SUBTOTAL(9,P22:P27)</f>
        <v>3</v>
      </c>
      <c r="Q28" s="55"/>
      <c r="R28" s="34"/>
      <c r="S28" s="34"/>
      <c r="T28" s="34"/>
    </row>
    <row r="29" spans="1:20" ht="14" outlineLevel="2">
      <c r="A29" s="34"/>
      <c r="B29" s="34"/>
      <c r="C29" s="34"/>
      <c r="D29" s="34"/>
      <c r="E29" s="34"/>
      <c r="F29" s="37"/>
      <c r="G29" s="37"/>
      <c r="H29" s="37"/>
      <c r="I29" s="37"/>
      <c r="J29" s="34"/>
      <c r="K29" s="37"/>
      <c r="L29" s="55"/>
      <c r="M29" s="70" t="s">
        <v>150</v>
      </c>
      <c r="N29" s="67">
        <f>SUBTOTAL(3,N15:N27)</f>
        <v>10</v>
      </c>
      <c r="O29" s="69"/>
      <c r="P29" s="66"/>
      <c r="Q29" s="55"/>
      <c r="R29" s="34"/>
      <c r="S29" s="34"/>
      <c r="T29" s="34"/>
    </row>
    <row r="30" spans="1:20" ht="14" outlineLevel="1">
      <c r="A30" s="34"/>
      <c r="B30" s="34"/>
      <c r="C30" s="34"/>
      <c r="D30" s="34"/>
      <c r="E30" s="34"/>
      <c r="F30" s="37"/>
      <c r="G30" s="37"/>
      <c r="H30" s="37"/>
      <c r="I30" s="37"/>
      <c r="J30" s="34"/>
      <c r="K30" s="37"/>
      <c r="L30" s="60" t="s">
        <v>151</v>
      </c>
      <c r="M30" s="55">
        <f>SUBTOTAL(3,M2:M27)</f>
        <v>18</v>
      </c>
      <c r="N30" s="56"/>
      <c r="O30" s="57"/>
      <c r="P30" s="55"/>
      <c r="Q30" s="55"/>
      <c r="R30" s="34"/>
      <c r="S30" s="34"/>
      <c r="T30" s="34"/>
    </row>
    <row r="31" spans="1:20" ht="14" hidden="1" outlineLevel="4">
      <c r="A31" s="34">
        <v>285549</v>
      </c>
      <c r="B31" s="34" t="s">
        <v>152</v>
      </c>
      <c r="C31" s="34" t="s">
        <v>112</v>
      </c>
      <c r="D31" s="34" t="s">
        <v>153</v>
      </c>
      <c r="E31" s="34" t="s">
        <v>154</v>
      </c>
      <c r="F31" s="37">
        <v>38772</v>
      </c>
      <c r="G31" s="37">
        <v>42005</v>
      </c>
      <c r="H31" s="34"/>
      <c r="I31" s="34"/>
      <c r="J31" s="34" t="s">
        <v>115</v>
      </c>
      <c r="K31" s="37">
        <v>41640</v>
      </c>
      <c r="L31" s="55"/>
      <c r="M31" s="55">
        <v>18</v>
      </c>
      <c r="N31" s="56" t="s">
        <v>8</v>
      </c>
      <c r="O31" s="57">
        <v>21292</v>
      </c>
      <c r="P31" s="55">
        <v>1</v>
      </c>
      <c r="Q31" s="55" t="s">
        <v>57</v>
      </c>
      <c r="R31" s="34" t="s">
        <v>116</v>
      </c>
      <c r="S31" s="34">
        <v>35712.79</v>
      </c>
      <c r="T31" s="34">
        <v>18.730799999999999</v>
      </c>
    </row>
    <row r="32" spans="1:20" ht="14" outlineLevel="3" collapsed="1">
      <c r="A32" s="34"/>
      <c r="B32" s="34"/>
      <c r="C32" s="34"/>
      <c r="D32" s="34"/>
      <c r="E32" s="34"/>
      <c r="F32" s="37"/>
      <c r="G32" s="37"/>
      <c r="H32" s="34"/>
      <c r="I32" s="34"/>
      <c r="J32" s="34"/>
      <c r="K32" s="37"/>
      <c r="L32" s="55"/>
      <c r="M32" s="55"/>
      <c r="N32" s="56"/>
      <c r="O32" s="59" t="s">
        <v>63</v>
      </c>
      <c r="P32" s="55">
        <f>SUBTOTAL(9,P31:P31)</f>
        <v>1</v>
      </c>
      <c r="Q32" s="55"/>
      <c r="R32" s="34"/>
      <c r="S32" s="34"/>
      <c r="T32" s="34"/>
    </row>
    <row r="33" spans="1:20" ht="14" outlineLevel="2">
      <c r="A33" s="34"/>
      <c r="B33" s="34"/>
      <c r="C33" s="34"/>
      <c r="D33" s="34"/>
      <c r="E33" s="34"/>
      <c r="F33" s="37"/>
      <c r="G33" s="37"/>
      <c r="H33" s="34"/>
      <c r="I33" s="34"/>
      <c r="J33" s="34"/>
      <c r="K33" s="37"/>
      <c r="L33" s="55"/>
      <c r="M33" s="60" t="s">
        <v>155</v>
      </c>
      <c r="N33" s="56">
        <f>SUBTOTAL(3,N31:N31)</f>
        <v>1</v>
      </c>
      <c r="O33" s="57"/>
      <c r="P33" s="55"/>
      <c r="Q33" s="55"/>
      <c r="R33" s="34"/>
      <c r="S33" s="34"/>
      <c r="T33" s="34"/>
    </row>
    <row r="34" spans="1:20" ht="14" hidden="1" outlineLevel="4">
      <c r="A34" s="34">
        <v>893516</v>
      </c>
      <c r="B34" s="34" t="s">
        <v>156</v>
      </c>
      <c r="C34" s="34" t="s">
        <v>112</v>
      </c>
      <c r="D34" s="34" t="s">
        <v>157</v>
      </c>
      <c r="E34" s="34" t="s">
        <v>77</v>
      </c>
      <c r="F34" s="37">
        <v>38377</v>
      </c>
      <c r="G34" s="37">
        <v>42005</v>
      </c>
      <c r="H34" s="34"/>
      <c r="I34" s="34"/>
      <c r="J34" s="34" t="s">
        <v>115</v>
      </c>
      <c r="K34" s="37">
        <v>41640</v>
      </c>
      <c r="L34" s="55"/>
      <c r="M34" s="55">
        <v>18</v>
      </c>
      <c r="N34" s="56" t="s">
        <v>0</v>
      </c>
      <c r="O34" s="57">
        <v>25426</v>
      </c>
      <c r="P34" s="55">
        <v>1</v>
      </c>
      <c r="Q34" s="55" t="s">
        <v>57</v>
      </c>
      <c r="R34" s="34" t="s">
        <v>116</v>
      </c>
      <c r="S34" s="34">
        <v>43409.120000000003</v>
      </c>
      <c r="T34" s="34">
        <v>22.767499999999998</v>
      </c>
    </row>
    <row r="35" spans="1:20" ht="14" outlineLevel="3" collapsed="1">
      <c r="A35" s="34"/>
      <c r="B35" s="34"/>
      <c r="C35" s="34"/>
      <c r="D35" s="34"/>
      <c r="E35" s="34"/>
      <c r="F35" s="37"/>
      <c r="G35" s="37"/>
      <c r="H35" s="34"/>
      <c r="I35" s="34"/>
      <c r="J35" s="34"/>
      <c r="K35" s="37"/>
      <c r="L35" s="55"/>
      <c r="M35" s="55"/>
      <c r="N35" s="56"/>
      <c r="O35" s="59" t="s">
        <v>63</v>
      </c>
      <c r="P35" s="55">
        <f>SUBTOTAL(9,P34:P34)</f>
        <v>1</v>
      </c>
      <c r="Q35" s="55"/>
      <c r="R35" s="34"/>
      <c r="S35" s="34"/>
      <c r="T35" s="34"/>
    </row>
    <row r="36" spans="1:20" ht="14" outlineLevel="2">
      <c r="A36" s="34"/>
      <c r="B36" s="34"/>
      <c r="C36" s="34"/>
      <c r="D36" s="34"/>
      <c r="E36" s="34"/>
      <c r="F36" s="37"/>
      <c r="G36" s="37"/>
      <c r="H36" s="34"/>
      <c r="I36" s="34"/>
      <c r="J36" s="34"/>
      <c r="K36" s="37"/>
      <c r="L36" s="55"/>
      <c r="M36" s="60" t="s">
        <v>158</v>
      </c>
      <c r="N36" s="56">
        <f>SUBTOTAL(3,N34:N34)</f>
        <v>1</v>
      </c>
      <c r="O36" s="57"/>
      <c r="P36" s="55"/>
      <c r="Q36" s="55"/>
      <c r="R36" s="34"/>
      <c r="S36" s="34"/>
      <c r="T36" s="34"/>
    </row>
    <row r="37" spans="1:20" ht="14" hidden="1" outlineLevel="4">
      <c r="A37" s="34">
        <v>543692</v>
      </c>
      <c r="B37" s="34" t="s">
        <v>159</v>
      </c>
      <c r="C37" s="34" t="s">
        <v>112</v>
      </c>
      <c r="D37" s="34" t="s">
        <v>160</v>
      </c>
      <c r="E37" s="34" t="s">
        <v>154</v>
      </c>
      <c r="F37" s="37">
        <v>37566</v>
      </c>
      <c r="G37" s="37">
        <v>42370</v>
      </c>
      <c r="H37" s="37">
        <v>37566</v>
      </c>
      <c r="I37" s="37">
        <v>37566</v>
      </c>
      <c r="J37" s="34" t="s">
        <v>115</v>
      </c>
      <c r="K37" s="37">
        <v>41883</v>
      </c>
      <c r="L37" s="55"/>
      <c r="M37" s="55">
        <v>18</v>
      </c>
      <c r="N37" s="56" t="s">
        <v>4</v>
      </c>
      <c r="O37" s="57">
        <v>23541</v>
      </c>
      <c r="P37" s="55">
        <v>0.82499999999999996</v>
      </c>
      <c r="Q37" s="55" t="s">
        <v>57</v>
      </c>
      <c r="R37" s="34" t="s">
        <v>116</v>
      </c>
      <c r="S37" s="34">
        <v>38028.25</v>
      </c>
      <c r="T37" s="34">
        <v>19.9453</v>
      </c>
    </row>
    <row r="38" spans="1:20" ht="14" outlineLevel="3" collapsed="1">
      <c r="A38" s="34"/>
      <c r="B38" s="34"/>
      <c r="C38" s="34"/>
      <c r="D38" s="34"/>
      <c r="E38" s="34"/>
      <c r="F38" s="37"/>
      <c r="G38" s="37"/>
      <c r="H38" s="37"/>
      <c r="I38" s="37"/>
      <c r="J38" s="34"/>
      <c r="K38" s="37"/>
      <c r="L38" s="55"/>
      <c r="M38" s="66"/>
      <c r="N38" s="67"/>
      <c r="O38" s="68" t="s">
        <v>161</v>
      </c>
      <c r="P38" s="66">
        <f>SUBTOTAL(9,P37:P37)</f>
        <v>0.82499999999999996</v>
      </c>
      <c r="Q38" s="55"/>
      <c r="R38" s="34"/>
      <c r="S38" s="34"/>
      <c r="T38" s="34"/>
    </row>
    <row r="39" spans="1:20" ht="14" outlineLevel="2">
      <c r="A39" s="34"/>
      <c r="B39" s="34"/>
      <c r="C39" s="34"/>
      <c r="D39" s="34"/>
      <c r="E39" s="34"/>
      <c r="F39" s="37"/>
      <c r="G39" s="37"/>
      <c r="H39" s="37"/>
      <c r="I39" s="37"/>
      <c r="J39" s="34"/>
      <c r="K39" s="37"/>
      <c r="L39" s="55"/>
      <c r="M39" s="70" t="s">
        <v>162</v>
      </c>
      <c r="N39" s="67">
        <f>SUBTOTAL(3,N37:N37)</f>
        <v>1</v>
      </c>
      <c r="O39" s="69"/>
      <c r="P39" s="66"/>
      <c r="Q39" s="55"/>
      <c r="R39" s="34"/>
      <c r="S39" s="34"/>
      <c r="T39" s="34"/>
    </row>
    <row r="40" spans="1:20" ht="14" hidden="1" outlineLevel="4">
      <c r="A40" s="34">
        <v>382321</v>
      </c>
      <c r="B40" s="34" t="s">
        <v>163</v>
      </c>
      <c r="C40" s="34" t="s">
        <v>112</v>
      </c>
      <c r="D40" s="34" t="s">
        <v>164</v>
      </c>
      <c r="E40" s="34" t="s">
        <v>165</v>
      </c>
      <c r="F40" s="37">
        <v>36411</v>
      </c>
      <c r="G40" s="37">
        <v>41640</v>
      </c>
      <c r="H40" s="37">
        <v>36411</v>
      </c>
      <c r="I40" s="37">
        <v>36411</v>
      </c>
      <c r="J40" s="34" t="s">
        <v>115</v>
      </c>
      <c r="K40" s="37">
        <v>41640</v>
      </c>
      <c r="L40" s="55"/>
      <c r="M40" s="55">
        <v>18</v>
      </c>
      <c r="N40" s="56" t="s">
        <v>5</v>
      </c>
      <c r="O40" s="57">
        <v>11785</v>
      </c>
      <c r="P40" s="55">
        <v>0.45</v>
      </c>
      <c r="Q40" s="55" t="s">
        <v>57</v>
      </c>
      <c r="R40" s="34" t="s">
        <v>116</v>
      </c>
      <c r="S40" s="34">
        <v>21468.68</v>
      </c>
      <c r="T40" s="34">
        <v>25.022400000000001</v>
      </c>
    </row>
    <row r="41" spans="1:20" ht="14" outlineLevel="3" collapsed="1">
      <c r="A41" s="34"/>
      <c r="B41" s="34"/>
      <c r="C41" s="34"/>
      <c r="D41" s="34"/>
      <c r="E41" s="34"/>
      <c r="F41" s="37"/>
      <c r="G41" s="37"/>
      <c r="H41" s="37"/>
      <c r="I41" s="37"/>
      <c r="J41" s="34"/>
      <c r="K41" s="37"/>
      <c r="L41" s="55"/>
      <c r="M41" s="61"/>
      <c r="N41" s="62"/>
      <c r="O41" s="63" t="s">
        <v>81</v>
      </c>
      <c r="P41" s="61">
        <f>SUBTOTAL(9,P40:P40)</f>
        <v>0.45</v>
      </c>
      <c r="Q41" s="55"/>
      <c r="R41" s="34"/>
      <c r="S41" s="34"/>
      <c r="T41" s="34"/>
    </row>
    <row r="42" spans="1:20" ht="14" hidden="1" outlineLevel="4">
      <c r="A42" s="34">
        <v>694392</v>
      </c>
      <c r="B42" s="34" t="s">
        <v>166</v>
      </c>
      <c r="C42" s="34" t="s">
        <v>112</v>
      </c>
      <c r="D42" s="34" t="s">
        <v>167</v>
      </c>
      <c r="E42" s="34" t="s">
        <v>154</v>
      </c>
      <c r="F42" s="37">
        <v>33491</v>
      </c>
      <c r="G42" s="37">
        <v>40909</v>
      </c>
      <c r="H42" s="37">
        <v>33491</v>
      </c>
      <c r="I42" s="37">
        <v>33491</v>
      </c>
      <c r="J42" s="34" t="s">
        <v>115</v>
      </c>
      <c r="K42" s="37">
        <v>41640</v>
      </c>
      <c r="L42" s="55"/>
      <c r="M42" s="61">
        <v>18</v>
      </c>
      <c r="N42" s="62" t="s">
        <v>5</v>
      </c>
      <c r="O42" s="64">
        <v>19592</v>
      </c>
      <c r="P42" s="61">
        <v>1</v>
      </c>
      <c r="Q42" s="55" t="s">
        <v>57</v>
      </c>
      <c r="R42" s="34" t="s">
        <v>116</v>
      </c>
      <c r="S42" s="34">
        <v>47708.17</v>
      </c>
      <c r="T42" s="34">
        <v>25.022200000000002</v>
      </c>
    </row>
    <row r="43" spans="1:20" ht="14" outlineLevel="3" collapsed="1">
      <c r="A43" s="34"/>
      <c r="B43" s="34"/>
      <c r="C43" s="34"/>
      <c r="D43" s="34"/>
      <c r="E43" s="34"/>
      <c r="F43" s="37"/>
      <c r="G43" s="37"/>
      <c r="H43" s="37"/>
      <c r="I43" s="37"/>
      <c r="J43" s="34"/>
      <c r="K43" s="37"/>
      <c r="L43" s="55"/>
      <c r="M43" s="61"/>
      <c r="N43" s="62"/>
      <c r="O43" s="63" t="s">
        <v>63</v>
      </c>
      <c r="P43" s="61">
        <f>SUBTOTAL(9,P42:P42)</f>
        <v>1</v>
      </c>
      <c r="Q43" s="55"/>
      <c r="R43" s="34"/>
      <c r="S43" s="34"/>
      <c r="T43" s="34"/>
    </row>
    <row r="44" spans="1:20" ht="14" hidden="1" outlineLevel="4">
      <c r="A44" s="34">
        <v>832965</v>
      </c>
      <c r="B44" s="34" t="s">
        <v>168</v>
      </c>
      <c r="C44" s="34" t="s">
        <v>112</v>
      </c>
      <c r="D44" s="34" t="s">
        <v>169</v>
      </c>
      <c r="E44" s="34" t="s">
        <v>77</v>
      </c>
      <c r="F44" s="37">
        <v>33482</v>
      </c>
      <c r="G44" s="37">
        <v>40909</v>
      </c>
      <c r="H44" s="37">
        <v>33482</v>
      </c>
      <c r="I44" s="37">
        <v>33491</v>
      </c>
      <c r="J44" s="34" t="s">
        <v>115</v>
      </c>
      <c r="K44" s="37">
        <v>41640</v>
      </c>
      <c r="L44" s="55"/>
      <c r="M44" s="61">
        <v>18</v>
      </c>
      <c r="N44" s="62" t="s">
        <v>5</v>
      </c>
      <c r="O44" s="64">
        <v>20744</v>
      </c>
      <c r="P44" s="61">
        <v>0.375</v>
      </c>
      <c r="Q44" s="55" t="s">
        <v>57</v>
      </c>
      <c r="R44" s="34" t="s">
        <v>116</v>
      </c>
      <c r="S44" s="34">
        <v>17890.560000000001</v>
      </c>
      <c r="T44" s="34">
        <v>25.022099999999998</v>
      </c>
    </row>
    <row r="45" spans="1:20" ht="14" outlineLevel="3" collapsed="1">
      <c r="A45" s="34"/>
      <c r="B45" s="34"/>
      <c r="C45" s="34"/>
      <c r="D45" s="34"/>
      <c r="E45" s="34"/>
      <c r="F45" s="37"/>
      <c r="G45" s="37"/>
      <c r="H45" s="37"/>
      <c r="I45" s="37"/>
      <c r="J45" s="34"/>
      <c r="K45" s="37"/>
      <c r="L45" s="55"/>
      <c r="M45" s="61"/>
      <c r="N45" s="62"/>
      <c r="O45" s="63" t="s">
        <v>133</v>
      </c>
      <c r="P45" s="61">
        <f>SUBTOTAL(9,P44:P44)</f>
        <v>0.375</v>
      </c>
      <c r="Q45" s="55"/>
      <c r="R45" s="34"/>
      <c r="S45" s="34"/>
      <c r="T45" s="34"/>
    </row>
    <row r="46" spans="1:20" ht="14" outlineLevel="2">
      <c r="A46" s="34"/>
      <c r="B46" s="34"/>
      <c r="C46" s="34"/>
      <c r="D46" s="34"/>
      <c r="E46" s="34"/>
      <c r="F46" s="37"/>
      <c r="G46" s="37"/>
      <c r="H46" s="37"/>
      <c r="I46" s="37"/>
      <c r="J46" s="34"/>
      <c r="K46" s="37"/>
      <c r="L46" s="55"/>
      <c r="M46" s="65" t="s">
        <v>150</v>
      </c>
      <c r="N46" s="62">
        <f>SUBTOTAL(3,N40:N44)</f>
        <v>3</v>
      </c>
      <c r="O46" s="64"/>
      <c r="P46" s="61"/>
      <c r="Q46" s="55"/>
      <c r="R46" s="34"/>
      <c r="S46" s="34"/>
      <c r="T46" s="34"/>
    </row>
    <row r="47" spans="1:20" ht="14" outlineLevel="1">
      <c r="A47" s="34"/>
      <c r="B47" s="34"/>
      <c r="C47" s="34"/>
      <c r="D47" s="34"/>
      <c r="E47" s="34"/>
      <c r="F47" s="37"/>
      <c r="G47" s="37"/>
      <c r="H47" s="37"/>
      <c r="I47" s="37"/>
      <c r="J47" s="34"/>
      <c r="K47" s="37"/>
      <c r="L47" s="60" t="s">
        <v>170</v>
      </c>
      <c r="M47" s="55">
        <f>SUBTOTAL(3,M31:M44)</f>
        <v>9</v>
      </c>
      <c r="N47" s="56"/>
      <c r="O47" s="57"/>
      <c r="P47" s="55"/>
      <c r="Q47" s="55"/>
      <c r="R47" s="34"/>
      <c r="S47" s="34"/>
      <c r="T47" s="34"/>
    </row>
    <row r="48" spans="1:20" ht="14" hidden="1" outlineLevel="4">
      <c r="A48" s="34">
        <v>428029</v>
      </c>
      <c r="B48" s="34" t="s">
        <v>171</v>
      </c>
      <c r="C48" s="34" t="s">
        <v>53</v>
      </c>
      <c r="D48" s="34" t="s">
        <v>172</v>
      </c>
      <c r="E48" s="34" t="s">
        <v>173</v>
      </c>
      <c r="F48" s="37">
        <v>36693</v>
      </c>
      <c r="G48" s="37">
        <v>41640</v>
      </c>
      <c r="H48" s="37">
        <v>36693</v>
      </c>
      <c r="I48" s="37">
        <v>36693</v>
      </c>
      <c r="J48" s="34" t="s">
        <v>115</v>
      </c>
      <c r="K48" s="37">
        <v>41640</v>
      </c>
      <c r="L48" s="55"/>
      <c r="M48" s="55">
        <v>19</v>
      </c>
      <c r="N48" s="56" t="s">
        <v>5</v>
      </c>
      <c r="O48" s="57">
        <v>20736</v>
      </c>
      <c r="P48" s="55">
        <v>0.4</v>
      </c>
      <c r="Q48" s="55" t="s">
        <v>57</v>
      </c>
      <c r="R48" s="34" t="s">
        <v>116</v>
      </c>
      <c r="S48" s="34">
        <v>19569.099999999999</v>
      </c>
      <c r="T48" s="34">
        <v>25.659300000000002</v>
      </c>
    </row>
    <row r="49" spans="1:20" ht="14" outlineLevel="3" collapsed="1">
      <c r="A49" s="34"/>
      <c r="B49" s="34"/>
      <c r="C49" s="34"/>
      <c r="D49" s="34"/>
      <c r="E49" s="34"/>
      <c r="F49" s="37"/>
      <c r="G49" s="37"/>
      <c r="H49" s="37"/>
      <c r="I49" s="37"/>
      <c r="J49" s="34"/>
      <c r="K49" s="37"/>
      <c r="L49" s="55"/>
      <c r="M49" s="61"/>
      <c r="N49" s="62"/>
      <c r="O49" s="63" t="s">
        <v>69</v>
      </c>
      <c r="P49" s="61">
        <f>SUBTOTAL(9,P48:P48)</f>
        <v>0.4</v>
      </c>
      <c r="Q49" s="55"/>
      <c r="R49" s="34"/>
      <c r="S49" s="34"/>
      <c r="T49" s="34"/>
    </row>
    <row r="50" spans="1:20" ht="14" outlineLevel="2">
      <c r="A50" s="34"/>
      <c r="B50" s="34"/>
      <c r="C50" s="34"/>
      <c r="D50" s="34"/>
      <c r="E50" s="34"/>
      <c r="F50" s="37"/>
      <c r="G50" s="37"/>
      <c r="H50" s="37"/>
      <c r="I50" s="37"/>
      <c r="J50" s="34"/>
      <c r="K50" s="37"/>
      <c r="L50" s="55"/>
      <c r="M50" s="65" t="s">
        <v>150</v>
      </c>
      <c r="N50" s="62">
        <f>SUBTOTAL(3,N48:N48)</f>
        <v>1</v>
      </c>
      <c r="O50" s="64"/>
      <c r="P50" s="61"/>
      <c r="Q50" s="55"/>
      <c r="R50" s="34"/>
      <c r="S50" s="34"/>
      <c r="T50" s="34"/>
    </row>
    <row r="51" spans="1:20" ht="14" outlineLevel="1">
      <c r="A51" s="34"/>
      <c r="B51" s="34"/>
      <c r="C51" s="34"/>
      <c r="D51" s="34"/>
      <c r="E51" s="34"/>
      <c r="F51" s="37"/>
      <c r="G51" s="37"/>
      <c r="H51" s="37"/>
      <c r="I51" s="37"/>
      <c r="J51" s="34"/>
      <c r="K51" s="37"/>
      <c r="L51" s="60" t="s">
        <v>174</v>
      </c>
      <c r="M51" s="55">
        <f>SUBTOTAL(3,M48:M48)</f>
        <v>1</v>
      </c>
      <c r="N51" s="56"/>
      <c r="O51" s="57"/>
      <c r="P51" s="55"/>
      <c r="Q51" s="55"/>
      <c r="R51" s="34"/>
      <c r="S51" s="34"/>
      <c r="T51" s="34"/>
    </row>
    <row r="52" spans="1:20" ht="14" hidden="1" outlineLevel="4">
      <c r="A52" s="34">
        <v>458435</v>
      </c>
      <c r="B52" s="34" t="s">
        <v>175</v>
      </c>
      <c r="C52" s="34" t="s">
        <v>112</v>
      </c>
      <c r="D52" s="34" t="s">
        <v>176</v>
      </c>
      <c r="E52" s="34" t="s">
        <v>177</v>
      </c>
      <c r="F52" s="37">
        <v>37502</v>
      </c>
      <c r="G52" s="37">
        <v>41640</v>
      </c>
      <c r="H52" s="37">
        <v>37502</v>
      </c>
      <c r="I52" s="37">
        <v>37502</v>
      </c>
      <c r="J52" s="34" t="s">
        <v>115</v>
      </c>
      <c r="K52" s="37">
        <v>41640</v>
      </c>
      <c r="L52" s="55"/>
      <c r="M52" s="55">
        <v>20</v>
      </c>
      <c r="N52" s="56" t="s">
        <v>5</v>
      </c>
      <c r="O52" s="57">
        <v>21294</v>
      </c>
      <c r="P52" s="55">
        <v>0.375</v>
      </c>
      <c r="Q52" s="55" t="s">
        <v>57</v>
      </c>
      <c r="R52" s="34" t="s">
        <v>116</v>
      </c>
      <c r="S52" s="34">
        <v>18861.78</v>
      </c>
      <c r="T52" s="34">
        <v>26.380500000000001</v>
      </c>
    </row>
    <row r="53" spans="1:20" ht="14" outlineLevel="3" collapsed="1">
      <c r="A53" s="34"/>
      <c r="B53" s="34"/>
      <c r="C53" s="34"/>
      <c r="D53" s="34"/>
      <c r="E53" s="34"/>
      <c r="F53" s="37"/>
      <c r="G53" s="37"/>
      <c r="H53" s="37"/>
      <c r="I53" s="37"/>
      <c r="J53" s="34"/>
      <c r="K53" s="37"/>
      <c r="L53" s="71"/>
      <c r="M53" s="71"/>
      <c r="N53" s="72"/>
      <c r="O53" s="73" t="s">
        <v>133</v>
      </c>
      <c r="P53" s="71">
        <f>SUBTOTAL(9,P52:P52)</f>
        <v>0.375</v>
      </c>
      <c r="Q53" s="55"/>
      <c r="R53" s="34"/>
      <c r="S53" s="34"/>
      <c r="T53" s="34"/>
    </row>
    <row r="54" spans="1:20" ht="14" outlineLevel="2">
      <c r="A54" s="34"/>
      <c r="B54" s="34"/>
      <c r="C54" s="34"/>
      <c r="D54" s="34"/>
      <c r="E54" s="34"/>
      <c r="F54" s="37"/>
      <c r="G54" s="37"/>
      <c r="H54" s="37"/>
      <c r="I54" s="37"/>
      <c r="J54" s="34"/>
      <c r="K54" s="37"/>
      <c r="L54" s="71"/>
      <c r="M54" s="74" t="s">
        <v>150</v>
      </c>
      <c r="N54" s="72">
        <f>SUBTOTAL(3,N52:N52)</f>
        <v>1</v>
      </c>
      <c r="O54" s="75"/>
      <c r="P54" s="71"/>
      <c r="Q54" s="55"/>
      <c r="R54" s="34"/>
      <c r="S54" s="34"/>
      <c r="T54" s="34"/>
    </row>
    <row r="55" spans="1:20" ht="14" outlineLevel="1">
      <c r="A55" s="34"/>
      <c r="B55" s="34"/>
      <c r="C55" s="34"/>
      <c r="D55" s="34"/>
      <c r="E55" s="34"/>
      <c r="F55" s="37"/>
      <c r="G55" s="37"/>
      <c r="H55" s="37"/>
      <c r="I55" s="37"/>
      <c r="J55" s="34"/>
      <c r="K55" s="37"/>
      <c r="L55" s="74" t="s">
        <v>178</v>
      </c>
      <c r="M55" s="71">
        <f>SUBTOTAL(3,M52:M52)</f>
        <v>1</v>
      </c>
      <c r="N55" s="72"/>
      <c r="O55" s="75"/>
      <c r="P55" s="71"/>
      <c r="Q55" s="55"/>
      <c r="R55" s="34"/>
      <c r="S55" s="34"/>
      <c r="T55" s="34"/>
    </row>
    <row r="56" spans="1:20" ht="14" hidden="1" outlineLevel="4">
      <c r="A56" s="34">
        <v>1394493</v>
      </c>
      <c r="B56" s="34" t="s">
        <v>179</v>
      </c>
      <c r="C56" s="34" t="s">
        <v>53</v>
      </c>
      <c r="D56" s="34" t="s">
        <v>180</v>
      </c>
      <c r="E56" s="34" t="s">
        <v>181</v>
      </c>
      <c r="F56" s="37">
        <v>37041</v>
      </c>
      <c r="G56" s="37">
        <v>42005</v>
      </c>
      <c r="H56" s="37">
        <v>37041</v>
      </c>
      <c r="I56" s="37">
        <v>37041</v>
      </c>
      <c r="J56" s="34" t="s">
        <v>115</v>
      </c>
      <c r="K56" s="37">
        <v>41640</v>
      </c>
      <c r="L56" s="55"/>
      <c r="M56" s="55">
        <v>23</v>
      </c>
      <c r="N56" s="56" t="s">
        <v>4</v>
      </c>
      <c r="O56" s="57">
        <v>25521</v>
      </c>
      <c r="P56" s="55">
        <v>1</v>
      </c>
      <c r="Q56" s="55" t="s">
        <v>57</v>
      </c>
      <c r="R56" s="34" t="s">
        <v>116</v>
      </c>
      <c r="S56" s="34">
        <v>53066.89</v>
      </c>
      <c r="T56" s="34">
        <v>27.832799999999999</v>
      </c>
    </row>
    <row r="57" spans="1:20" ht="14" outlineLevel="3" collapsed="1">
      <c r="A57" s="34"/>
      <c r="B57" s="34"/>
      <c r="C57" s="34"/>
      <c r="D57" s="34"/>
      <c r="E57" s="34"/>
      <c r="F57" s="37"/>
      <c r="G57" s="37"/>
      <c r="H57" s="37"/>
      <c r="I57" s="37"/>
      <c r="J57" s="34"/>
      <c r="K57" s="37"/>
      <c r="L57" s="43"/>
      <c r="M57" s="43"/>
      <c r="N57" s="41"/>
      <c r="O57" s="42" t="s">
        <v>63</v>
      </c>
      <c r="P57" s="43">
        <f>SUBTOTAL(9,P56:P56)</f>
        <v>1</v>
      </c>
      <c r="Q57" s="55"/>
      <c r="R57" s="34"/>
      <c r="S57" s="34"/>
      <c r="T57" s="34"/>
    </row>
    <row r="58" spans="1:20" ht="14" outlineLevel="2">
      <c r="A58" s="34"/>
      <c r="B58" s="34"/>
      <c r="C58" s="34"/>
      <c r="D58" s="34"/>
      <c r="E58" s="34"/>
      <c r="F58" s="37"/>
      <c r="G58" s="37"/>
      <c r="H58" s="37"/>
      <c r="I58" s="37"/>
      <c r="J58" s="34"/>
      <c r="K58" s="37"/>
      <c r="L58" s="43"/>
      <c r="M58" s="47" t="s">
        <v>162</v>
      </c>
      <c r="N58" s="41">
        <f>SUBTOTAL(3,N56:N56)</f>
        <v>1</v>
      </c>
      <c r="O58" s="44"/>
      <c r="P58" s="43"/>
      <c r="Q58" s="55"/>
      <c r="R58" s="34"/>
      <c r="S58" s="34"/>
      <c r="T58" s="34"/>
    </row>
    <row r="59" spans="1:20" ht="14" outlineLevel="1">
      <c r="A59" s="34"/>
      <c r="B59" s="34"/>
      <c r="C59" s="34"/>
      <c r="D59" s="34"/>
      <c r="E59" s="34"/>
      <c r="F59" s="37"/>
      <c r="G59" s="37"/>
      <c r="H59" s="37"/>
      <c r="I59" s="37"/>
      <c r="J59" s="34"/>
      <c r="K59" s="37"/>
      <c r="L59" s="47" t="s">
        <v>182</v>
      </c>
      <c r="M59" s="43">
        <f>SUBTOTAL(3,M56:M56)</f>
        <v>1</v>
      </c>
      <c r="N59" s="41"/>
      <c r="O59" s="44"/>
      <c r="P59" s="43"/>
      <c r="Q59" s="55"/>
      <c r="R59" s="34"/>
      <c r="S59" s="34"/>
      <c r="T59" s="34"/>
    </row>
    <row r="60" spans="1:20" ht="14" hidden="1" outlineLevel="4">
      <c r="A60" s="34">
        <v>1735681</v>
      </c>
      <c r="B60" s="34" t="s">
        <v>183</v>
      </c>
      <c r="C60" s="34" t="s">
        <v>106</v>
      </c>
      <c r="D60" s="34" t="s">
        <v>184</v>
      </c>
      <c r="E60" s="34" t="s">
        <v>185</v>
      </c>
      <c r="F60" s="37">
        <v>38720</v>
      </c>
      <c r="G60" s="37">
        <v>42005</v>
      </c>
      <c r="H60" s="34"/>
      <c r="I60" s="34"/>
      <c r="J60" s="34" t="s">
        <v>115</v>
      </c>
      <c r="K60" s="37">
        <v>41640</v>
      </c>
      <c r="L60" s="55"/>
      <c r="M60" s="55">
        <v>29</v>
      </c>
      <c r="N60" s="56" t="s">
        <v>10</v>
      </c>
      <c r="O60" s="57">
        <v>28298</v>
      </c>
      <c r="P60" s="55">
        <v>0.8</v>
      </c>
      <c r="Q60" s="55" t="s">
        <v>57</v>
      </c>
      <c r="R60" s="34" t="s">
        <v>116</v>
      </c>
      <c r="S60" s="34">
        <v>44411.839999999997</v>
      </c>
      <c r="T60" s="34">
        <v>29.116199999999999</v>
      </c>
    </row>
    <row r="61" spans="1:20" ht="14" outlineLevel="3" collapsed="1">
      <c r="A61" s="34"/>
      <c r="B61" s="34"/>
      <c r="C61" s="34"/>
      <c r="D61" s="34"/>
      <c r="E61" s="34"/>
      <c r="F61" s="37"/>
      <c r="G61" s="37"/>
      <c r="H61" s="34"/>
      <c r="I61" s="34"/>
      <c r="J61" s="34"/>
      <c r="K61" s="37"/>
      <c r="L61" s="55"/>
      <c r="M61" s="55"/>
      <c r="N61" s="56"/>
      <c r="O61" s="59" t="s">
        <v>78</v>
      </c>
      <c r="P61" s="55">
        <f>SUBTOTAL(9,P60:P60)</f>
        <v>0.8</v>
      </c>
      <c r="Q61" s="55"/>
      <c r="R61" s="34"/>
      <c r="S61" s="34"/>
      <c r="T61" s="34"/>
    </row>
    <row r="62" spans="1:20" ht="14" outlineLevel="2">
      <c r="A62" s="34"/>
      <c r="B62" s="34"/>
      <c r="C62" s="34"/>
      <c r="D62" s="34"/>
      <c r="E62" s="34"/>
      <c r="F62" s="37"/>
      <c r="G62" s="37"/>
      <c r="H62" s="34"/>
      <c r="I62" s="34"/>
      <c r="J62" s="34"/>
      <c r="K62" s="37"/>
      <c r="L62" s="55"/>
      <c r="M62" s="60" t="s">
        <v>186</v>
      </c>
      <c r="N62" s="56">
        <f>SUBTOTAL(3,N60:N60)</f>
        <v>1</v>
      </c>
      <c r="O62" s="57"/>
      <c r="P62" s="55"/>
      <c r="Q62" s="55"/>
      <c r="R62" s="34"/>
      <c r="S62" s="34"/>
      <c r="T62" s="34"/>
    </row>
    <row r="63" spans="1:20" ht="14" outlineLevel="1">
      <c r="A63" s="34"/>
      <c r="B63" s="34"/>
      <c r="C63" s="34"/>
      <c r="D63" s="34"/>
      <c r="E63" s="34"/>
      <c r="F63" s="37"/>
      <c r="G63" s="37"/>
      <c r="H63" s="34"/>
      <c r="I63" s="34"/>
      <c r="J63" s="34"/>
      <c r="K63" s="37"/>
      <c r="L63" s="60" t="s">
        <v>187</v>
      </c>
      <c r="M63" s="55">
        <f>SUBTOTAL(3,M60:M60)</f>
        <v>1</v>
      </c>
      <c r="N63" s="56"/>
      <c r="O63" s="57"/>
      <c r="P63" s="55"/>
      <c r="Q63" s="55"/>
      <c r="R63" s="34"/>
      <c r="S63" s="34"/>
      <c r="T63" s="34"/>
    </row>
    <row r="64" spans="1:20" ht="14">
      <c r="A64" s="34"/>
      <c r="B64" s="34"/>
      <c r="C64" s="34"/>
      <c r="D64" s="34"/>
      <c r="E64" s="34"/>
      <c r="F64" s="37"/>
      <c r="G64" s="37"/>
      <c r="H64" s="34"/>
      <c r="I64" s="34"/>
      <c r="J64" s="34"/>
      <c r="K64" s="37"/>
      <c r="L64" s="60"/>
      <c r="M64" s="55"/>
      <c r="N64" s="56"/>
      <c r="O64" s="59" t="s">
        <v>109</v>
      </c>
      <c r="P64" s="55">
        <f>SUBTOTAL(9,P2:P60)</f>
        <v>13.888</v>
      </c>
      <c r="Q64" s="55"/>
      <c r="R64" s="34"/>
      <c r="S64" s="34"/>
      <c r="T64" s="34"/>
    </row>
    <row r="65" spans="1:20" ht="14">
      <c r="A65" s="34"/>
      <c r="B65" s="34"/>
      <c r="C65" s="34"/>
      <c r="D65" s="34"/>
      <c r="E65" s="34"/>
      <c r="F65" s="37"/>
      <c r="G65" s="37"/>
      <c r="H65" s="34"/>
      <c r="I65" s="34"/>
      <c r="J65" s="34"/>
      <c r="K65" s="37"/>
      <c r="L65" s="60"/>
      <c r="M65" s="60" t="s">
        <v>188</v>
      </c>
      <c r="N65" s="56">
        <f>SUBTOTAL(3,N2:N60)</f>
        <v>25</v>
      </c>
      <c r="O65" s="57"/>
      <c r="P65" s="55"/>
      <c r="Q65" s="55"/>
      <c r="R65" s="34"/>
      <c r="S65" s="34"/>
      <c r="T65" s="34"/>
    </row>
    <row r="66" spans="1:20" ht="14">
      <c r="A66" s="34"/>
      <c r="B66" s="34"/>
      <c r="C66" s="34"/>
      <c r="D66" s="34"/>
      <c r="E66" s="34"/>
      <c r="F66" s="37"/>
      <c r="G66" s="37"/>
      <c r="H66" s="34"/>
      <c r="I66" s="34"/>
      <c r="J66" s="34"/>
      <c r="K66" s="37"/>
      <c r="L66" s="60" t="s">
        <v>188</v>
      </c>
      <c r="M66" s="55">
        <f>SUBTOTAL(3,M2:M60)</f>
        <v>36</v>
      </c>
      <c r="N66" s="56"/>
      <c r="O66" s="57"/>
      <c r="P66" s="55"/>
      <c r="Q66" s="55"/>
      <c r="R66" s="34"/>
      <c r="S66" s="34"/>
      <c r="T66" s="3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1"/>
  <sheetViews>
    <sheetView topLeftCell="H798" workbookViewId="0">
      <selection activeCell="M840" sqref="M840"/>
    </sheetView>
  </sheetViews>
  <sheetFormatPr baseColWidth="10" defaultColWidth="8.7109375" defaultRowHeight="13" outlineLevelRow="4" x14ac:dyDescent="0"/>
  <cols>
    <col min="1" max="1" width="8" style="36" bestFit="1" customWidth="1"/>
    <col min="2" max="2" width="27.5703125" style="36" bestFit="1" customWidth="1"/>
    <col min="3" max="3" width="20.140625" style="36" bestFit="1" customWidth="1"/>
    <col min="4" max="4" width="16.28515625" style="36" bestFit="1" customWidth="1"/>
    <col min="5" max="5" width="49.28515625" style="36" bestFit="1" customWidth="1"/>
    <col min="6" max="6" width="27" style="36" bestFit="1" customWidth="1"/>
    <col min="7" max="7" width="13.42578125" style="36" bestFit="1" customWidth="1"/>
    <col min="8" max="8" width="17.7109375" style="36" bestFit="1" customWidth="1"/>
    <col min="9" max="9" width="26.140625" style="36" bestFit="1" customWidth="1"/>
    <col min="10" max="10" width="10.28515625" style="36" bestFit="1" customWidth="1"/>
    <col min="11" max="11" width="11.42578125" style="36" bestFit="1" customWidth="1"/>
    <col min="12" max="12" width="10.7109375" style="76" bestFit="1" customWidth="1"/>
    <col min="13" max="13" width="12.140625" style="76" bestFit="1" customWidth="1"/>
    <col min="14" max="14" width="5.140625" style="76" bestFit="1" customWidth="1"/>
    <col min="15" max="15" width="11.140625" style="36" bestFit="1" customWidth="1"/>
    <col min="16" max="16" width="6" style="36" bestFit="1" customWidth="1"/>
    <col min="17" max="17" width="12.7109375" style="36" bestFit="1" customWidth="1"/>
    <col min="18" max="18" width="19.42578125" style="36" bestFit="1" customWidth="1"/>
    <col min="19" max="19" width="9.85546875" style="36" bestFit="1" customWidth="1"/>
    <col min="20" max="20" width="16.5703125" style="36" bestFit="1" customWidth="1"/>
    <col min="21" max="21" width="16.140625" style="36" bestFit="1" customWidth="1"/>
    <col min="22" max="16384" width="8.7109375" style="36"/>
  </cols>
  <sheetData>
    <row r="1" spans="1:21" ht="14">
      <c r="A1" s="34" t="s">
        <v>31</v>
      </c>
      <c r="B1" s="34" t="s">
        <v>32</v>
      </c>
      <c r="C1" s="34" t="s">
        <v>33</v>
      </c>
      <c r="D1" s="34" t="s">
        <v>34</v>
      </c>
      <c r="E1" s="34" t="s">
        <v>35</v>
      </c>
      <c r="F1" s="34" t="s">
        <v>36</v>
      </c>
      <c r="G1" s="34" t="s">
        <v>37</v>
      </c>
      <c r="H1" s="34" t="s">
        <v>38</v>
      </c>
      <c r="I1" s="34" t="s">
        <v>39</v>
      </c>
      <c r="J1" s="34" t="s">
        <v>40</v>
      </c>
      <c r="K1" s="34" t="s">
        <v>41</v>
      </c>
      <c r="L1" s="55" t="s">
        <v>42</v>
      </c>
      <c r="M1" s="55" t="s">
        <v>43</v>
      </c>
      <c r="N1" s="55" t="s">
        <v>44</v>
      </c>
      <c r="O1" s="34" t="s">
        <v>45</v>
      </c>
      <c r="P1" s="34" t="s">
        <v>46</v>
      </c>
      <c r="Q1" s="34" t="s">
        <v>47</v>
      </c>
      <c r="R1" s="34" t="s">
        <v>48</v>
      </c>
      <c r="S1" s="34" t="s">
        <v>49</v>
      </c>
      <c r="T1" s="34" t="s">
        <v>50</v>
      </c>
      <c r="U1" s="34" t="s">
        <v>51</v>
      </c>
    </row>
    <row r="2" spans="1:21" ht="14" hidden="1" outlineLevel="4">
      <c r="A2" s="34">
        <v>954707</v>
      </c>
      <c r="B2" s="34" t="s">
        <v>189</v>
      </c>
      <c r="C2" s="34" t="s">
        <v>53</v>
      </c>
      <c r="D2" s="34" t="s">
        <v>190</v>
      </c>
      <c r="E2" s="34" t="s">
        <v>191</v>
      </c>
      <c r="F2" s="37">
        <v>38593</v>
      </c>
      <c r="G2" s="37">
        <v>42005</v>
      </c>
      <c r="H2" s="37">
        <v>39203</v>
      </c>
      <c r="I2" s="34"/>
      <c r="J2" s="34" t="s">
        <v>192</v>
      </c>
      <c r="K2" s="37">
        <v>41640</v>
      </c>
      <c r="L2" s="55"/>
      <c r="M2" s="55">
        <v>6</v>
      </c>
      <c r="N2" s="55" t="s">
        <v>1</v>
      </c>
      <c r="O2" s="37">
        <v>24464</v>
      </c>
      <c r="P2" s="34">
        <v>0.74</v>
      </c>
      <c r="Q2" s="34" t="s">
        <v>57</v>
      </c>
      <c r="R2" s="34" t="s">
        <v>193</v>
      </c>
      <c r="S2" s="34">
        <v>28370.27</v>
      </c>
      <c r="T2" s="34">
        <v>18.431799999999999</v>
      </c>
    </row>
    <row r="3" spans="1:21" ht="14" outlineLevel="3" collapsed="1">
      <c r="A3" s="34"/>
      <c r="B3" s="34"/>
      <c r="C3" s="34"/>
      <c r="D3" s="34"/>
      <c r="E3" s="34"/>
      <c r="F3" s="37"/>
      <c r="G3" s="37"/>
      <c r="H3" s="37"/>
      <c r="I3" s="34"/>
      <c r="J3" s="34"/>
      <c r="K3" s="37"/>
      <c r="L3" s="78"/>
      <c r="M3" s="78"/>
      <c r="N3" s="78"/>
      <c r="O3" s="79" t="s">
        <v>194</v>
      </c>
      <c r="P3" s="78">
        <f>SUBTOTAL(9,P2:P2)</f>
        <v>0.74</v>
      </c>
      <c r="Q3" s="34"/>
      <c r="R3" s="34"/>
      <c r="S3" s="34"/>
      <c r="T3" s="34"/>
    </row>
    <row r="4" spans="1:21" ht="14" hidden="1" outlineLevel="4">
      <c r="A4" s="34">
        <v>1032091</v>
      </c>
      <c r="B4" s="34" t="s">
        <v>195</v>
      </c>
      <c r="C4" s="34" t="s">
        <v>106</v>
      </c>
      <c r="D4" s="34" t="s">
        <v>196</v>
      </c>
      <c r="E4" s="34" t="s">
        <v>197</v>
      </c>
      <c r="F4" s="37">
        <v>35217</v>
      </c>
      <c r="G4" s="37">
        <v>42005</v>
      </c>
      <c r="H4" s="34"/>
      <c r="I4" s="34"/>
      <c r="J4" s="34" t="s">
        <v>192</v>
      </c>
      <c r="K4" s="37">
        <v>41640</v>
      </c>
      <c r="L4" s="78"/>
      <c r="M4" s="78">
        <v>6</v>
      </c>
      <c r="N4" s="78" t="s">
        <v>1</v>
      </c>
      <c r="O4" s="80">
        <v>24553</v>
      </c>
      <c r="P4" s="78">
        <v>0.5</v>
      </c>
      <c r="Q4" s="34" t="s">
        <v>57</v>
      </c>
      <c r="R4" s="34" t="s">
        <v>193</v>
      </c>
      <c r="S4" s="34">
        <v>19169.099999999999</v>
      </c>
      <c r="T4" s="34">
        <v>18.431799999999999</v>
      </c>
    </row>
    <row r="5" spans="1:21" ht="14" hidden="1" outlineLevel="4">
      <c r="A5" s="34">
        <v>1275893</v>
      </c>
      <c r="B5" s="34" t="s">
        <v>198</v>
      </c>
      <c r="C5" s="34" t="s">
        <v>106</v>
      </c>
      <c r="D5" s="34" t="s">
        <v>199</v>
      </c>
      <c r="E5" s="34" t="s">
        <v>197</v>
      </c>
      <c r="F5" s="37">
        <v>35660</v>
      </c>
      <c r="G5" s="37">
        <v>42005</v>
      </c>
      <c r="H5" s="34"/>
      <c r="I5" s="34"/>
      <c r="J5" s="34" t="s">
        <v>192</v>
      </c>
      <c r="K5" s="37">
        <v>41640</v>
      </c>
      <c r="L5" s="78"/>
      <c r="M5" s="78">
        <v>6</v>
      </c>
      <c r="N5" s="78" t="s">
        <v>1</v>
      </c>
      <c r="O5" s="80">
        <v>24155</v>
      </c>
      <c r="P5" s="78">
        <v>0.5</v>
      </c>
      <c r="Q5" s="34" t="s">
        <v>57</v>
      </c>
      <c r="R5" s="34" t="s">
        <v>193</v>
      </c>
      <c r="S5" s="34">
        <v>19169.099999999999</v>
      </c>
      <c r="T5" s="34">
        <v>18.431799999999999</v>
      </c>
    </row>
    <row r="6" spans="1:21" ht="14" outlineLevel="3" collapsed="1">
      <c r="A6" s="34"/>
      <c r="B6" s="34"/>
      <c r="C6" s="34"/>
      <c r="D6" s="34"/>
      <c r="E6" s="34"/>
      <c r="F6" s="37"/>
      <c r="G6" s="37"/>
      <c r="H6" s="34"/>
      <c r="I6" s="34"/>
      <c r="J6" s="34"/>
      <c r="K6" s="37"/>
      <c r="L6" s="78"/>
      <c r="M6" s="78"/>
      <c r="N6" s="78"/>
      <c r="O6" s="81" t="s">
        <v>73</v>
      </c>
      <c r="P6" s="78">
        <f>SUBTOTAL(9,P4:P5)</f>
        <v>1</v>
      </c>
      <c r="Q6" s="34"/>
      <c r="R6" s="34"/>
      <c r="S6" s="34"/>
      <c r="T6" s="34"/>
    </row>
    <row r="7" spans="1:21" ht="14" hidden="1" outlineLevel="4">
      <c r="A7" s="34">
        <v>1363460</v>
      </c>
      <c r="B7" s="34" t="s">
        <v>200</v>
      </c>
      <c r="C7" s="34" t="s">
        <v>53</v>
      </c>
      <c r="D7" s="34" t="s">
        <v>201</v>
      </c>
      <c r="E7" s="34" t="s">
        <v>191</v>
      </c>
      <c r="F7" s="37">
        <v>36560</v>
      </c>
      <c r="G7" s="37">
        <v>42005</v>
      </c>
      <c r="H7" s="37">
        <v>39234</v>
      </c>
      <c r="I7" s="34"/>
      <c r="J7" s="34" t="s">
        <v>192</v>
      </c>
      <c r="K7" s="37">
        <v>41640</v>
      </c>
      <c r="L7" s="78"/>
      <c r="M7" s="78">
        <v>6</v>
      </c>
      <c r="N7" s="78" t="s">
        <v>1</v>
      </c>
      <c r="O7" s="80">
        <v>29321</v>
      </c>
      <c r="P7" s="78">
        <v>0.61</v>
      </c>
      <c r="Q7" s="34" t="s">
        <v>57</v>
      </c>
      <c r="R7" s="34" t="s">
        <v>193</v>
      </c>
      <c r="S7" s="34">
        <v>23386.3</v>
      </c>
      <c r="T7" s="34">
        <v>18.431799999999999</v>
      </c>
    </row>
    <row r="8" spans="1:21" ht="14" outlineLevel="3" collapsed="1">
      <c r="A8" s="34"/>
      <c r="B8" s="34"/>
      <c r="C8" s="34"/>
      <c r="D8" s="34"/>
      <c r="E8" s="34"/>
      <c r="F8" s="37"/>
      <c r="G8" s="37"/>
      <c r="H8" s="37"/>
      <c r="I8" s="34"/>
      <c r="J8" s="34"/>
      <c r="K8" s="37"/>
      <c r="L8" s="78"/>
      <c r="M8" s="78"/>
      <c r="N8" s="78"/>
      <c r="O8" s="81" t="s">
        <v>202</v>
      </c>
      <c r="P8" s="78">
        <f>SUBTOTAL(9,P7:P7)</f>
        <v>0.61</v>
      </c>
      <c r="Q8" s="34"/>
      <c r="R8" s="34"/>
      <c r="S8" s="34"/>
      <c r="T8" s="34"/>
    </row>
    <row r="9" spans="1:21" ht="14" outlineLevel="2">
      <c r="A9" s="34"/>
      <c r="B9" s="34"/>
      <c r="C9" s="34"/>
      <c r="D9" s="34"/>
      <c r="E9" s="34"/>
      <c r="F9" s="37"/>
      <c r="G9" s="37"/>
      <c r="H9" s="37"/>
      <c r="I9" s="34"/>
      <c r="J9" s="34"/>
      <c r="K9" s="37"/>
      <c r="L9" s="78"/>
      <c r="M9" s="82" t="s">
        <v>122</v>
      </c>
      <c r="N9" s="78">
        <f>SUBTOTAL(3,N2:N7)</f>
        <v>4</v>
      </c>
      <c r="O9" s="80"/>
      <c r="P9" s="78">
        <f>SUM(P8,P6,P3)</f>
        <v>2.3499999999999996</v>
      </c>
      <c r="Q9" s="34"/>
      <c r="R9" s="34"/>
      <c r="S9" s="34"/>
      <c r="T9" s="34"/>
    </row>
    <row r="10" spans="1:21" ht="14" outlineLevel="1">
      <c r="A10" s="34"/>
      <c r="B10" s="34"/>
      <c r="C10" s="34"/>
      <c r="D10" s="34"/>
      <c r="E10" s="34"/>
      <c r="F10" s="37"/>
      <c r="G10" s="37"/>
      <c r="H10" s="37"/>
      <c r="I10" s="34"/>
      <c r="J10" s="34"/>
      <c r="K10" s="37"/>
      <c r="L10" s="82" t="s">
        <v>203</v>
      </c>
      <c r="M10" s="78">
        <f>SUBTOTAL(3,M2:M7)</f>
        <v>4</v>
      </c>
      <c r="N10" s="78"/>
      <c r="O10" s="80"/>
      <c r="P10" s="78"/>
      <c r="Q10" s="34"/>
      <c r="R10" s="34"/>
      <c r="S10" s="34"/>
      <c r="T10" s="34"/>
    </row>
    <row r="11" spans="1:21" ht="14" hidden="1" outlineLevel="4">
      <c r="A11" s="34">
        <v>1191935</v>
      </c>
      <c r="B11" s="34" t="s">
        <v>204</v>
      </c>
      <c r="C11" s="34" t="s">
        <v>60</v>
      </c>
      <c r="D11" s="34" t="s">
        <v>205</v>
      </c>
      <c r="E11" s="34" t="s">
        <v>206</v>
      </c>
      <c r="F11" s="37">
        <v>33652</v>
      </c>
      <c r="G11" s="37">
        <v>40909</v>
      </c>
      <c r="H11" s="37">
        <v>33652</v>
      </c>
      <c r="I11" s="37">
        <v>33125</v>
      </c>
      <c r="J11" s="34" t="s">
        <v>192</v>
      </c>
      <c r="K11" s="37">
        <v>41640</v>
      </c>
      <c r="L11" s="55"/>
      <c r="M11" s="55">
        <v>9</v>
      </c>
      <c r="N11" s="55" t="s">
        <v>5</v>
      </c>
      <c r="O11" s="37">
        <v>19497</v>
      </c>
      <c r="P11" s="34">
        <v>1</v>
      </c>
      <c r="Q11" s="34" t="s">
        <v>57</v>
      </c>
      <c r="R11" s="34" t="s">
        <v>193</v>
      </c>
      <c r="S11" s="34">
        <v>43257.4</v>
      </c>
      <c r="T11" s="34">
        <v>20.796800000000001</v>
      </c>
    </row>
    <row r="12" spans="1:21" ht="14" outlineLevel="3" collapsed="1">
      <c r="A12" s="34"/>
      <c r="B12" s="34"/>
      <c r="C12" s="34"/>
      <c r="D12" s="34"/>
      <c r="E12" s="34"/>
      <c r="F12" s="37"/>
      <c r="G12" s="37"/>
      <c r="H12" s="37"/>
      <c r="I12" s="37"/>
      <c r="J12" s="34"/>
      <c r="K12" s="37"/>
      <c r="L12" s="83"/>
      <c r="M12" s="83"/>
      <c r="N12" s="83"/>
      <c r="O12" s="84" t="s">
        <v>63</v>
      </c>
      <c r="P12" s="83">
        <f>SUBTOTAL(9,P11:P11)</f>
        <v>1</v>
      </c>
      <c r="Q12" s="34"/>
      <c r="R12" s="34"/>
      <c r="S12" s="34"/>
      <c r="T12" s="34"/>
    </row>
    <row r="13" spans="1:21" ht="14" outlineLevel="2">
      <c r="A13" s="34"/>
      <c r="B13" s="34"/>
      <c r="C13" s="34"/>
      <c r="D13" s="34"/>
      <c r="E13" s="34"/>
      <c r="F13" s="37"/>
      <c r="G13" s="37"/>
      <c r="H13" s="37"/>
      <c r="I13" s="37"/>
      <c r="J13" s="34"/>
      <c r="K13" s="37"/>
      <c r="L13" s="83"/>
      <c r="M13" s="85" t="s">
        <v>150</v>
      </c>
      <c r="N13" s="83">
        <f>SUBTOTAL(3,N11:N11)</f>
        <v>1</v>
      </c>
      <c r="O13" s="86"/>
      <c r="P13" s="83"/>
      <c r="Q13" s="34"/>
      <c r="R13" s="34"/>
      <c r="S13" s="34"/>
      <c r="T13" s="34"/>
    </row>
    <row r="14" spans="1:21" ht="14" outlineLevel="1">
      <c r="A14" s="34"/>
      <c r="B14" s="34"/>
      <c r="C14" s="34"/>
      <c r="D14" s="34"/>
      <c r="E14" s="34"/>
      <c r="F14" s="37"/>
      <c r="G14" s="37"/>
      <c r="H14" s="37"/>
      <c r="I14" s="37"/>
      <c r="J14" s="34"/>
      <c r="K14" s="37"/>
      <c r="L14" s="85" t="s">
        <v>207</v>
      </c>
      <c r="M14" s="83">
        <f>SUBTOTAL(3,M11:M11)</f>
        <v>1</v>
      </c>
      <c r="N14" s="83"/>
      <c r="O14" s="86"/>
      <c r="P14" s="83"/>
      <c r="Q14" s="34"/>
      <c r="R14" s="34"/>
      <c r="S14" s="34"/>
      <c r="T14" s="34"/>
    </row>
    <row r="15" spans="1:21" ht="14" hidden="1" outlineLevel="4">
      <c r="A15" s="34">
        <v>2055322</v>
      </c>
      <c r="B15" s="34" t="s">
        <v>208</v>
      </c>
      <c r="C15" s="34" t="s">
        <v>106</v>
      </c>
      <c r="D15" s="34" t="s">
        <v>209</v>
      </c>
      <c r="E15" s="34" t="s">
        <v>210</v>
      </c>
      <c r="F15" s="37">
        <v>40182</v>
      </c>
      <c r="G15" s="34"/>
      <c r="H15" s="34"/>
      <c r="I15" s="34"/>
      <c r="J15" s="34" t="s">
        <v>192</v>
      </c>
      <c r="K15" s="37">
        <v>41757</v>
      </c>
      <c r="L15" s="55"/>
      <c r="M15" s="55">
        <v>11</v>
      </c>
      <c r="N15" s="55" t="s">
        <v>6</v>
      </c>
      <c r="O15" s="37">
        <v>30649</v>
      </c>
      <c r="P15" s="34">
        <v>1</v>
      </c>
      <c r="Q15" s="34" t="s">
        <v>57</v>
      </c>
      <c r="R15" s="34" t="s">
        <v>193</v>
      </c>
      <c r="S15" s="34">
        <v>30442.23</v>
      </c>
      <c r="T15" s="34">
        <v>14.6357</v>
      </c>
    </row>
    <row r="16" spans="1:21" ht="14" outlineLevel="3" collapsed="1">
      <c r="A16" s="34"/>
      <c r="B16" s="34"/>
      <c r="C16" s="34"/>
      <c r="D16" s="34"/>
      <c r="E16" s="34"/>
      <c r="F16" s="37"/>
      <c r="G16" s="34"/>
      <c r="H16" s="34"/>
      <c r="I16" s="34"/>
      <c r="J16" s="34"/>
      <c r="K16" s="37"/>
      <c r="L16" s="55"/>
      <c r="M16" s="55"/>
      <c r="N16" s="55"/>
      <c r="O16" s="40" t="s">
        <v>63</v>
      </c>
      <c r="P16" s="34">
        <f>SUBTOTAL(9,P15:P15)</f>
        <v>1</v>
      </c>
      <c r="Q16" s="34"/>
      <c r="R16" s="34"/>
      <c r="S16" s="34"/>
      <c r="T16" s="34"/>
    </row>
    <row r="17" spans="1:21" ht="14" outlineLevel="2">
      <c r="A17" s="34"/>
      <c r="B17" s="34"/>
      <c r="C17" s="34"/>
      <c r="D17" s="34"/>
      <c r="E17" s="34"/>
      <c r="F17" s="37"/>
      <c r="G17" s="34"/>
      <c r="H17" s="34"/>
      <c r="I17" s="34"/>
      <c r="J17" s="34"/>
      <c r="K17" s="37"/>
      <c r="L17" s="55"/>
      <c r="M17" s="60" t="s">
        <v>119</v>
      </c>
      <c r="N17" s="55">
        <f>SUBTOTAL(3,N15:N15)</f>
        <v>1</v>
      </c>
      <c r="O17" s="37"/>
      <c r="P17" s="34"/>
      <c r="Q17" s="34"/>
      <c r="R17" s="34"/>
      <c r="S17" s="34"/>
      <c r="T17" s="34"/>
    </row>
    <row r="18" spans="1:21" ht="14" hidden="1" outlineLevel="4">
      <c r="A18" s="34">
        <v>2050737</v>
      </c>
      <c r="B18" s="34" t="s">
        <v>211</v>
      </c>
      <c r="C18" s="34" t="s">
        <v>106</v>
      </c>
      <c r="D18" s="34" t="s">
        <v>212</v>
      </c>
      <c r="E18" s="34" t="s">
        <v>210</v>
      </c>
      <c r="F18" s="37">
        <v>39419</v>
      </c>
      <c r="G18" s="37">
        <v>42005</v>
      </c>
      <c r="H18" s="34"/>
      <c r="I18" s="34"/>
      <c r="J18" s="34" t="s">
        <v>192</v>
      </c>
      <c r="K18" s="37">
        <v>41640</v>
      </c>
      <c r="L18" s="55"/>
      <c r="M18" s="55">
        <v>11</v>
      </c>
      <c r="N18" s="55" t="s">
        <v>0</v>
      </c>
      <c r="O18" s="37">
        <v>31328</v>
      </c>
      <c r="P18" s="34">
        <v>1</v>
      </c>
      <c r="Q18" s="34" t="s">
        <v>57</v>
      </c>
      <c r="R18" s="34" t="s">
        <v>193</v>
      </c>
      <c r="S18" s="34">
        <v>40795.5</v>
      </c>
      <c r="T18" s="34">
        <v>19.613199999999999</v>
      </c>
    </row>
    <row r="19" spans="1:21" ht="14" outlineLevel="3" collapsed="1">
      <c r="A19" s="34"/>
      <c r="B19" s="34"/>
      <c r="C19" s="34"/>
      <c r="D19" s="34"/>
      <c r="E19" s="34"/>
      <c r="F19" s="37"/>
      <c r="G19" s="37"/>
      <c r="H19" s="34"/>
      <c r="I19" s="34"/>
      <c r="J19" s="34"/>
      <c r="K19" s="37"/>
      <c r="L19" s="55"/>
      <c r="M19" s="55"/>
      <c r="N19" s="55"/>
      <c r="O19" s="40" t="s">
        <v>63</v>
      </c>
      <c r="P19" s="34">
        <f>SUBTOTAL(9,P18:P18)</f>
        <v>1</v>
      </c>
      <c r="Q19" s="34"/>
      <c r="R19" s="34"/>
      <c r="S19" s="34"/>
      <c r="T19" s="34"/>
    </row>
    <row r="20" spans="1:21" ht="14" outlineLevel="2">
      <c r="A20" s="34"/>
      <c r="B20" s="34"/>
      <c r="C20" s="34"/>
      <c r="D20" s="34"/>
      <c r="E20" s="34"/>
      <c r="F20" s="37"/>
      <c r="G20" s="37"/>
      <c r="H20" s="34"/>
      <c r="I20" s="34"/>
      <c r="J20" s="34"/>
      <c r="K20" s="37"/>
      <c r="L20" s="55"/>
      <c r="M20" s="60" t="s">
        <v>158</v>
      </c>
      <c r="N20" s="55">
        <f>SUBTOTAL(3,N18:N18)</f>
        <v>1</v>
      </c>
      <c r="O20" s="37"/>
      <c r="P20" s="34"/>
      <c r="Q20" s="34"/>
      <c r="R20" s="34"/>
      <c r="S20" s="34"/>
      <c r="T20" s="34"/>
    </row>
    <row r="21" spans="1:21" ht="14" hidden="1" outlineLevel="4">
      <c r="A21" s="34">
        <v>1081742</v>
      </c>
      <c r="B21" s="34" t="s">
        <v>213</v>
      </c>
      <c r="C21" s="34" t="s">
        <v>106</v>
      </c>
      <c r="D21" s="34" t="s">
        <v>214</v>
      </c>
      <c r="E21" s="34" t="s">
        <v>210</v>
      </c>
      <c r="F21" s="37">
        <v>38232</v>
      </c>
      <c r="G21" s="37">
        <v>42005</v>
      </c>
      <c r="H21" s="37">
        <v>38232</v>
      </c>
      <c r="I21" s="37">
        <v>38232</v>
      </c>
      <c r="J21" s="34" t="s">
        <v>192</v>
      </c>
      <c r="K21" s="37">
        <v>41640</v>
      </c>
      <c r="L21" s="55"/>
      <c r="M21" s="55">
        <v>11</v>
      </c>
      <c r="N21" s="55" t="s">
        <v>4</v>
      </c>
      <c r="O21" s="37">
        <v>26819</v>
      </c>
      <c r="P21" s="34">
        <v>1</v>
      </c>
      <c r="Q21" s="34" t="s">
        <v>57</v>
      </c>
      <c r="R21" s="34" t="s">
        <v>193</v>
      </c>
      <c r="S21" s="34">
        <v>43319.53</v>
      </c>
      <c r="T21" s="34">
        <v>20.826699999999999</v>
      </c>
    </row>
    <row r="22" spans="1:21" ht="14" outlineLevel="3" collapsed="1">
      <c r="A22" s="34"/>
      <c r="B22" s="34"/>
      <c r="C22" s="34"/>
      <c r="D22" s="34"/>
      <c r="E22" s="34"/>
      <c r="F22" s="37"/>
      <c r="G22" s="37"/>
      <c r="H22" s="37"/>
      <c r="I22" s="37"/>
      <c r="J22" s="34"/>
      <c r="K22" s="37"/>
      <c r="L22" s="61"/>
      <c r="M22" s="61"/>
      <c r="N22" s="61"/>
      <c r="O22" s="63" t="s">
        <v>63</v>
      </c>
      <c r="P22" s="61">
        <f>SUBTOTAL(9,P21:P21)</f>
        <v>1</v>
      </c>
      <c r="Q22" s="34"/>
      <c r="R22" s="34"/>
      <c r="S22" s="34"/>
      <c r="T22" s="34"/>
    </row>
    <row r="23" spans="1:21" ht="14" outlineLevel="2">
      <c r="A23" s="34"/>
      <c r="B23" s="34"/>
      <c r="C23" s="34"/>
      <c r="D23" s="34"/>
      <c r="E23" s="34"/>
      <c r="F23" s="37"/>
      <c r="G23" s="37"/>
      <c r="H23" s="37"/>
      <c r="I23" s="37"/>
      <c r="J23" s="34"/>
      <c r="K23" s="37"/>
      <c r="L23" s="61"/>
      <c r="M23" s="65" t="s">
        <v>162</v>
      </c>
      <c r="N23" s="61">
        <f>SUBTOTAL(3,N21:N21)</f>
        <v>1</v>
      </c>
      <c r="O23" s="64"/>
      <c r="P23" s="61"/>
      <c r="Q23" s="34"/>
      <c r="R23" s="34"/>
      <c r="S23" s="34"/>
      <c r="T23" s="34"/>
    </row>
    <row r="24" spans="1:21" ht="14" hidden="1" outlineLevel="4">
      <c r="A24" s="34">
        <v>639560</v>
      </c>
      <c r="B24" s="34" t="s">
        <v>215</v>
      </c>
      <c r="C24" s="34" t="s">
        <v>60</v>
      </c>
      <c r="D24" s="34" t="s">
        <v>216</v>
      </c>
      <c r="E24" s="34" t="s">
        <v>217</v>
      </c>
      <c r="F24" s="37">
        <v>37627</v>
      </c>
      <c r="G24" s="37">
        <v>42005</v>
      </c>
      <c r="H24" s="37">
        <v>37627</v>
      </c>
      <c r="I24" s="37">
        <v>37627</v>
      </c>
      <c r="J24" s="34" t="s">
        <v>192</v>
      </c>
      <c r="K24" s="37">
        <v>41640</v>
      </c>
      <c r="L24" s="61"/>
      <c r="M24" s="61">
        <v>11</v>
      </c>
      <c r="N24" s="61" t="s">
        <v>5</v>
      </c>
      <c r="O24" s="64">
        <v>21789</v>
      </c>
      <c r="P24" s="61">
        <v>1</v>
      </c>
      <c r="Q24" s="34" t="s">
        <v>57</v>
      </c>
      <c r="R24" s="34" t="s">
        <v>193</v>
      </c>
      <c r="S24" s="34">
        <v>44835.71</v>
      </c>
      <c r="T24" s="34">
        <v>21.555599999999998</v>
      </c>
    </row>
    <row r="25" spans="1:21" ht="14" hidden="1" outlineLevel="4">
      <c r="A25" s="34">
        <v>881891</v>
      </c>
      <c r="B25" s="34" t="s">
        <v>218</v>
      </c>
      <c r="C25" s="34" t="s">
        <v>106</v>
      </c>
      <c r="D25" s="34" t="s">
        <v>219</v>
      </c>
      <c r="E25" s="34" t="s">
        <v>210</v>
      </c>
      <c r="F25" s="37">
        <v>37552</v>
      </c>
      <c r="G25" s="37">
        <v>42005</v>
      </c>
      <c r="H25" s="37">
        <v>37552</v>
      </c>
      <c r="I25" s="37">
        <v>37552</v>
      </c>
      <c r="J25" s="34" t="s">
        <v>192</v>
      </c>
      <c r="K25" s="37">
        <v>41750</v>
      </c>
      <c r="L25" s="61"/>
      <c r="M25" s="61">
        <v>11</v>
      </c>
      <c r="N25" s="61" t="s">
        <v>5</v>
      </c>
      <c r="O25" s="64">
        <v>26920</v>
      </c>
      <c r="P25" s="61">
        <v>1</v>
      </c>
      <c r="Q25" s="34" t="s">
        <v>57</v>
      </c>
      <c r="R25" s="34" t="s">
        <v>193</v>
      </c>
      <c r="S25" s="34">
        <v>44835.71</v>
      </c>
      <c r="T25" s="34">
        <v>21.555599999999998</v>
      </c>
    </row>
    <row r="26" spans="1:21" ht="14" outlineLevel="3" collapsed="1">
      <c r="A26" s="34"/>
      <c r="B26" s="34"/>
      <c r="C26" s="34"/>
      <c r="D26" s="34"/>
      <c r="E26" s="34"/>
      <c r="F26" s="37"/>
      <c r="G26" s="37"/>
      <c r="H26" s="37"/>
      <c r="I26" s="37"/>
      <c r="J26" s="34"/>
      <c r="K26" s="37"/>
      <c r="L26" s="61"/>
      <c r="M26" s="61"/>
      <c r="N26" s="61"/>
      <c r="O26" s="63" t="s">
        <v>63</v>
      </c>
      <c r="P26" s="61">
        <f>SUBTOTAL(9,P24:P25)</f>
        <v>2</v>
      </c>
      <c r="Q26" s="34"/>
      <c r="R26" s="34"/>
      <c r="S26" s="34"/>
      <c r="T26" s="34"/>
    </row>
    <row r="27" spans="1:21" ht="14" outlineLevel="2">
      <c r="A27" s="34"/>
      <c r="B27" s="34"/>
      <c r="C27" s="34"/>
      <c r="D27" s="34"/>
      <c r="E27" s="34"/>
      <c r="F27" s="37"/>
      <c r="G27" s="37"/>
      <c r="H27" s="37"/>
      <c r="I27" s="37"/>
      <c r="J27" s="34"/>
      <c r="K27" s="37"/>
      <c r="L27" s="61"/>
      <c r="M27" s="65" t="s">
        <v>150</v>
      </c>
      <c r="N27" s="61">
        <f>SUBTOTAL(3,N24:N25)</f>
        <v>2</v>
      </c>
      <c r="O27" s="64"/>
      <c r="P27" s="61"/>
      <c r="Q27" s="34"/>
      <c r="R27" s="34"/>
      <c r="S27" s="34"/>
      <c r="T27" s="34"/>
    </row>
    <row r="28" spans="1:21" ht="14" outlineLevel="1">
      <c r="A28" s="34"/>
      <c r="B28" s="34"/>
      <c r="C28" s="34"/>
      <c r="D28" s="34"/>
      <c r="E28" s="34"/>
      <c r="F28" s="37"/>
      <c r="G28" s="37"/>
      <c r="H28" s="37"/>
      <c r="I28" s="37"/>
      <c r="J28" s="34"/>
      <c r="K28" s="37"/>
      <c r="L28" s="65" t="s">
        <v>220</v>
      </c>
      <c r="M28" s="61">
        <f>SUBTOTAL(3,M15:M25)</f>
        <v>8</v>
      </c>
      <c r="N28" s="61"/>
      <c r="O28" s="64"/>
      <c r="P28" s="61"/>
      <c r="Q28" s="34"/>
      <c r="R28" s="34"/>
      <c r="S28" s="34"/>
      <c r="T28" s="34"/>
    </row>
    <row r="29" spans="1:21" ht="14" hidden="1" outlineLevel="4">
      <c r="A29" s="34">
        <v>62080</v>
      </c>
      <c r="B29" s="34" t="s">
        <v>221</v>
      </c>
      <c r="C29" s="34" t="s">
        <v>106</v>
      </c>
      <c r="D29" s="34" t="s">
        <v>222</v>
      </c>
      <c r="E29" s="34" t="s">
        <v>223</v>
      </c>
      <c r="F29" s="37">
        <v>37102</v>
      </c>
      <c r="G29" s="37">
        <v>42005</v>
      </c>
      <c r="H29" s="37">
        <v>37102</v>
      </c>
      <c r="I29" s="37">
        <v>37102</v>
      </c>
      <c r="J29" s="34" t="s">
        <v>192</v>
      </c>
      <c r="K29" s="37">
        <v>41640</v>
      </c>
      <c r="L29" s="55"/>
      <c r="M29" s="55">
        <v>12</v>
      </c>
      <c r="N29" s="55" t="s">
        <v>4</v>
      </c>
      <c r="O29" s="37">
        <v>20214</v>
      </c>
      <c r="P29" s="34">
        <v>1</v>
      </c>
      <c r="Q29" s="34" t="s">
        <v>57</v>
      </c>
      <c r="R29" s="34" t="s">
        <v>193</v>
      </c>
      <c r="S29" s="34">
        <v>44034.93</v>
      </c>
      <c r="T29" s="34">
        <v>21.1706</v>
      </c>
      <c r="U29" s="34"/>
    </row>
    <row r="30" spans="1:21" ht="14" outlineLevel="3" collapsed="1">
      <c r="A30" s="34"/>
      <c r="B30" s="34"/>
      <c r="C30" s="34"/>
      <c r="D30" s="34"/>
      <c r="E30" s="34"/>
      <c r="F30" s="37"/>
      <c r="G30" s="37"/>
      <c r="H30" s="37"/>
      <c r="I30" s="37"/>
      <c r="J30" s="34"/>
      <c r="K30" s="37"/>
      <c r="L30" s="78"/>
      <c r="M30" s="78"/>
      <c r="N30" s="78"/>
      <c r="O30" s="81" t="s">
        <v>63</v>
      </c>
      <c r="P30" s="78">
        <f>SUBTOTAL(9,P29:P29)</f>
        <v>1</v>
      </c>
      <c r="Q30" s="34"/>
      <c r="R30" s="34"/>
      <c r="S30" s="34"/>
      <c r="T30" s="34"/>
      <c r="U30" s="34"/>
    </row>
    <row r="31" spans="1:21" ht="14" outlineLevel="2">
      <c r="A31" s="34"/>
      <c r="B31" s="34"/>
      <c r="C31" s="34"/>
      <c r="D31" s="34"/>
      <c r="E31" s="34"/>
      <c r="F31" s="37"/>
      <c r="G31" s="37"/>
      <c r="H31" s="37"/>
      <c r="I31" s="37"/>
      <c r="J31" s="34"/>
      <c r="K31" s="37"/>
      <c r="L31" s="78"/>
      <c r="M31" s="82" t="s">
        <v>162</v>
      </c>
      <c r="N31" s="78">
        <f>SUBTOTAL(3,N29:N29)</f>
        <v>1</v>
      </c>
      <c r="O31" s="80"/>
      <c r="P31" s="78"/>
      <c r="Q31" s="34"/>
      <c r="R31" s="34"/>
      <c r="S31" s="34"/>
      <c r="T31" s="34"/>
      <c r="U31" s="34"/>
    </row>
    <row r="32" spans="1:21" ht="14" outlineLevel="1">
      <c r="A32" s="34"/>
      <c r="B32" s="34"/>
      <c r="C32" s="34"/>
      <c r="D32" s="34"/>
      <c r="E32" s="34"/>
      <c r="F32" s="37"/>
      <c r="G32" s="37"/>
      <c r="H32" s="37"/>
      <c r="I32" s="37"/>
      <c r="J32" s="34"/>
      <c r="K32" s="37"/>
      <c r="L32" s="82" t="s">
        <v>224</v>
      </c>
      <c r="M32" s="78">
        <f>SUBTOTAL(3,M29:M29)</f>
        <v>1</v>
      </c>
      <c r="N32" s="78"/>
      <c r="O32" s="80"/>
      <c r="P32" s="78"/>
      <c r="Q32" s="34"/>
      <c r="R32" s="34"/>
      <c r="S32" s="34"/>
      <c r="T32" s="34"/>
      <c r="U32" s="34"/>
    </row>
    <row r="33" spans="1:21" ht="14" hidden="1" outlineLevel="4">
      <c r="A33" s="34">
        <v>1366936</v>
      </c>
      <c r="B33" s="34" t="s">
        <v>225</v>
      </c>
      <c r="C33" s="34" t="s">
        <v>106</v>
      </c>
      <c r="D33" s="34" t="s">
        <v>226</v>
      </c>
      <c r="E33" s="34" t="s">
        <v>227</v>
      </c>
      <c r="F33" s="37">
        <v>39601</v>
      </c>
      <c r="G33" s="34"/>
      <c r="H33" s="34"/>
      <c r="I33" s="34"/>
      <c r="J33" s="34" t="s">
        <v>192</v>
      </c>
      <c r="K33" s="37">
        <v>41730</v>
      </c>
      <c r="L33" s="55"/>
      <c r="M33" s="55">
        <v>13</v>
      </c>
      <c r="N33" s="55" t="s">
        <v>6</v>
      </c>
      <c r="O33" s="37">
        <v>29096</v>
      </c>
      <c r="P33" s="34">
        <v>0.4</v>
      </c>
      <c r="Q33" s="34" t="s">
        <v>57</v>
      </c>
      <c r="R33" s="34" t="s">
        <v>193</v>
      </c>
      <c r="S33" s="34">
        <v>12626.71</v>
      </c>
      <c r="T33" s="34">
        <v>6.0705</v>
      </c>
    </row>
    <row r="34" spans="1:21" ht="14" outlineLevel="3" collapsed="1">
      <c r="A34" s="34"/>
      <c r="B34" s="34"/>
      <c r="C34" s="34"/>
      <c r="D34" s="34"/>
      <c r="E34" s="34"/>
      <c r="F34" s="37"/>
      <c r="G34" s="34"/>
      <c r="H34" s="34"/>
      <c r="I34" s="34"/>
      <c r="J34" s="34"/>
      <c r="K34" s="37"/>
      <c r="L34" s="55"/>
      <c r="M34" s="55"/>
      <c r="N34" s="55"/>
      <c r="O34" s="40" t="s">
        <v>69</v>
      </c>
      <c r="P34" s="34">
        <f>SUBTOTAL(9,P33:P33)</f>
        <v>0.4</v>
      </c>
      <c r="Q34" s="34"/>
      <c r="R34" s="34"/>
      <c r="S34" s="34"/>
      <c r="T34" s="34"/>
    </row>
    <row r="35" spans="1:21" ht="14" hidden="1" outlineLevel="4">
      <c r="A35" s="34">
        <v>2065230</v>
      </c>
      <c r="B35" s="34" t="s">
        <v>228</v>
      </c>
      <c r="C35" s="34" t="s">
        <v>106</v>
      </c>
      <c r="D35" s="34" t="s">
        <v>229</v>
      </c>
      <c r="E35" s="34" t="s">
        <v>227</v>
      </c>
      <c r="F35" s="37">
        <v>41929</v>
      </c>
      <c r="G35" s="34"/>
      <c r="H35" s="34"/>
      <c r="I35" s="34"/>
      <c r="J35" s="34" t="s">
        <v>192</v>
      </c>
      <c r="K35" s="37">
        <v>41929</v>
      </c>
      <c r="L35" s="55"/>
      <c r="M35" s="55">
        <v>13</v>
      </c>
      <c r="N35" s="55" t="s">
        <v>6</v>
      </c>
      <c r="O35" s="37">
        <v>31238</v>
      </c>
      <c r="P35" s="34">
        <v>1</v>
      </c>
      <c r="Q35" s="34" t="s">
        <v>57</v>
      </c>
      <c r="R35" s="34" t="s">
        <v>193</v>
      </c>
      <c r="S35" s="34">
        <v>31566.78</v>
      </c>
      <c r="T35" s="34">
        <v>15.176299999999999</v>
      </c>
      <c r="U35" s="34"/>
    </row>
    <row r="36" spans="1:21" ht="14" outlineLevel="3" collapsed="1">
      <c r="A36" s="34"/>
      <c r="B36" s="34"/>
      <c r="C36" s="34"/>
      <c r="D36" s="34"/>
      <c r="E36" s="34"/>
      <c r="F36" s="37"/>
      <c r="G36" s="34"/>
      <c r="H36" s="34"/>
      <c r="I36" s="34"/>
      <c r="J36" s="34"/>
      <c r="K36" s="37"/>
      <c r="L36" s="55"/>
      <c r="M36" s="55"/>
      <c r="N36" s="55"/>
      <c r="O36" s="40" t="s">
        <v>63</v>
      </c>
      <c r="P36" s="34">
        <f>SUBTOTAL(9,P35:P35)</f>
        <v>1</v>
      </c>
      <c r="Q36" s="34"/>
      <c r="R36" s="34"/>
      <c r="S36" s="34"/>
      <c r="T36" s="34"/>
      <c r="U36" s="34"/>
    </row>
    <row r="37" spans="1:21" ht="14" outlineLevel="2">
      <c r="A37" s="34"/>
      <c r="B37" s="34"/>
      <c r="C37" s="34"/>
      <c r="D37" s="34"/>
      <c r="E37" s="34"/>
      <c r="F37" s="37"/>
      <c r="G37" s="34"/>
      <c r="H37" s="34"/>
      <c r="I37" s="34"/>
      <c r="J37" s="34"/>
      <c r="K37" s="37"/>
      <c r="L37" s="55"/>
      <c r="M37" s="60" t="s">
        <v>119</v>
      </c>
      <c r="N37" s="55">
        <f>SUBTOTAL(3,N33:N35)</f>
        <v>2</v>
      </c>
      <c r="O37" s="37"/>
      <c r="P37" s="34"/>
      <c r="Q37" s="34"/>
      <c r="R37" s="34"/>
      <c r="S37" s="34"/>
      <c r="T37" s="34"/>
      <c r="U37" s="34"/>
    </row>
    <row r="38" spans="1:21" ht="14" hidden="1" outlineLevel="4">
      <c r="A38" s="34">
        <v>2061426</v>
      </c>
      <c r="B38" s="34" t="s">
        <v>230</v>
      </c>
      <c r="C38" s="34" t="s">
        <v>53</v>
      </c>
      <c r="D38" s="34" t="s">
        <v>231</v>
      </c>
      <c r="E38" s="34" t="s">
        <v>232</v>
      </c>
      <c r="F38" s="37">
        <v>41309</v>
      </c>
      <c r="G38" s="37">
        <v>42005</v>
      </c>
      <c r="H38" s="34"/>
      <c r="I38" s="34"/>
      <c r="J38" s="34" t="s">
        <v>192</v>
      </c>
      <c r="K38" s="37">
        <v>41640</v>
      </c>
      <c r="L38" s="55"/>
      <c r="M38" s="55">
        <v>13</v>
      </c>
      <c r="N38" s="55" t="s">
        <v>10</v>
      </c>
      <c r="O38" s="37">
        <v>24908</v>
      </c>
      <c r="P38" s="34">
        <v>1</v>
      </c>
      <c r="Q38" s="34" t="s">
        <v>57</v>
      </c>
      <c r="R38" s="34" t="s">
        <v>193</v>
      </c>
      <c r="S38" s="34">
        <v>38369.620000000003</v>
      </c>
      <c r="T38" s="34">
        <v>18.446899999999999</v>
      </c>
    </row>
    <row r="39" spans="1:21" ht="14" outlineLevel="3" collapsed="1">
      <c r="A39" s="34"/>
      <c r="B39" s="34"/>
      <c r="C39" s="34"/>
      <c r="D39" s="34"/>
      <c r="E39" s="34"/>
      <c r="F39" s="37"/>
      <c r="G39" s="37"/>
      <c r="H39" s="34"/>
      <c r="I39" s="34"/>
      <c r="J39" s="34"/>
      <c r="K39" s="37"/>
      <c r="L39" s="55"/>
      <c r="M39" s="55"/>
      <c r="N39" s="55"/>
      <c r="O39" s="40" t="s">
        <v>63</v>
      </c>
      <c r="P39" s="34">
        <f>SUBTOTAL(9,P38:P38)</f>
        <v>1</v>
      </c>
      <c r="Q39" s="34"/>
      <c r="R39" s="34"/>
      <c r="S39" s="34"/>
      <c r="T39" s="34"/>
    </row>
    <row r="40" spans="1:21" ht="14" outlineLevel="2">
      <c r="A40" s="34"/>
      <c r="B40" s="34"/>
      <c r="C40" s="34"/>
      <c r="D40" s="34"/>
      <c r="E40" s="34"/>
      <c r="F40" s="37"/>
      <c r="G40" s="37"/>
      <c r="H40" s="34"/>
      <c r="I40" s="34"/>
      <c r="J40" s="34"/>
      <c r="K40" s="37"/>
      <c r="L40" s="55"/>
      <c r="M40" s="60" t="s">
        <v>186</v>
      </c>
      <c r="N40" s="55">
        <f>SUBTOTAL(3,N38:N38)</f>
        <v>1</v>
      </c>
      <c r="O40" s="37"/>
      <c r="P40" s="34"/>
      <c r="Q40" s="34"/>
      <c r="R40" s="34"/>
      <c r="S40" s="34"/>
      <c r="T40" s="34"/>
    </row>
    <row r="41" spans="1:21" ht="14" hidden="1" outlineLevel="4">
      <c r="A41" s="34">
        <v>1053856</v>
      </c>
      <c r="B41" s="34" t="s">
        <v>233</v>
      </c>
      <c r="C41" s="34" t="s">
        <v>60</v>
      </c>
      <c r="D41" s="34" t="s">
        <v>234</v>
      </c>
      <c r="E41" s="34" t="s">
        <v>227</v>
      </c>
      <c r="F41" s="37">
        <v>37530</v>
      </c>
      <c r="G41" s="37">
        <v>42005</v>
      </c>
      <c r="H41" s="34"/>
      <c r="I41" s="34"/>
      <c r="J41" s="34" t="s">
        <v>192</v>
      </c>
      <c r="K41" s="37">
        <v>41640</v>
      </c>
      <c r="L41" s="55"/>
      <c r="M41" s="55">
        <v>13</v>
      </c>
      <c r="N41" s="55" t="s">
        <v>0</v>
      </c>
      <c r="O41" s="37">
        <v>27164</v>
      </c>
      <c r="P41" s="34">
        <v>1</v>
      </c>
      <c r="Q41" s="34" t="s">
        <v>57</v>
      </c>
      <c r="R41" s="34" t="s">
        <v>193</v>
      </c>
      <c r="S41" s="34">
        <v>42302.5</v>
      </c>
      <c r="T41" s="34">
        <v>20.337700000000002</v>
      </c>
    </row>
    <row r="42" spans="1:21" ht="14" hidden="1" outlineLevel="4">
      <c r="A42" s="34">
        <v>2046071</v>
      </c>
      <c r="B42" s="34" t="s">
        <v>235</v>
      </c>
      <c r="C42" s="34" t="s">
        <v>106</v>
      </c>
      <c r="D42" s="34" t="s">
        <v>236</v>
      </c>
      <c r="E42" s="34" t="s">
        <v>227</v>
      </c>
      <c r="F42" s="37">
        <v>38831</v>
      </c>
      <c r="G42" s="37">
        <v>42005</v>
      </c>
      <c r="H42" s="34"/>
      <c r="I42" s="34"/>
      <c r="J42" s="34" t="s">
        <v>192</v>
      </c>
      <c r="K42" s="37">
        <v>41640</v>
      </c>
      <c r="L42" s="55"/>
      <c r="M42" s="55">
        <v>13</v>
      </c>
      <c r="N42" s="55" t="s">
        <v>0</v>
      </c>
      <c r="O42" s="37">
        <v>21223</v>
      </c>
      <c r="P42" s="34">
        <v>1</v>
      </c>
      <c r="Q42" s="34" t="s">
        <v>57</v>
      </c>
      <c r="R42" s="34" t="s">
        <v>193</v>
      </c>
      <c r="S42" s="34">
        <v>42302.5</v>
      </c>
      <c r="T42" s="34">
        <v>20.337700000000002</v>
      </c>
    </row>
    <row r="43" spans="1:21" ht="14" outlineLevel="3" collapsed="1">
      <c r="A43" s="34"/>
      <c r="B43" s="34"/>
      <c r="C43" s="34"/>
      <c r="D43" s="34"/>
      <c r="E43" s="34"/>
      <c r="F43" s="37"/>
      <c r="G43" s="37"/>
      <c r="H43" s="34"/>
      <c r="I43" s="34"/>
      <c r="J43" s="34"/>
      <c r="K43" s="37"/>
      <c r="L43" s="55"/>
      <c r="M43" s="55"/>
      <c r="N43" s="55"/>
      <c r="O43" s="40" t="s">
        <v>63</v>
      </c>
      <c r="P43" s="34">
        <f>SUBTOTAL(9,P41:P42)</f>
        <v>2</v>
      </c>
      <c r="Q43" s="34"/>
      <c r="R43" s="34"/>
      <c r="S43" s="34"/>
      <c r="T43" s="34"/>
    </row>
    <row r="44" spans="1:21" ht="14" hidden="1" outlineLevel="4">
      <c r="A44" s="34">
        <v>311768</v>
      </c>
      <c r="B44" s="34" t="s">
        <v>237</v>
      </c>
      <c r="C44" s="34" t="s">
        <v>53</v>
      </c>
      <c r="D44" s="34" t="s">
        <v>238</v>
      </c>
      <c r="E44" s="34" t="s">
        <v>227</v>
      </c>
      <c r="F44" s="37">
        <v>38754</v>
      </c>
      <c r="G44" s="37">
        <v>42005</v>
      </c>
      <c r="H44" s="37">
        <v>39600</v>
      </c>
      <c r="I44" s="34"/>
      <c r="J44" s="34" t="s">
        <v>192</v>
      </c>
      <c r="K44" s="37">
        <v>41671</v>
      </c>
      <c r="L44" s="55"/>
      <c r="M44" s="55">
        <v>13</v>
      </c>
      <c r="N44" s="55" t="s">
        <v>0</v>
      </c>
      <c r="O44" s="37">
        <v>17063</v>
      </c>
      <c r="P44" s="34">
        <v>0.41</v>
      </c>
      <c r="Q44" s="34" t="s">
        <v>57</v>
      </c>
      <c r="R44" s="34" t="s">
        <v>193</v>
      </c>
      <c r="S44" s="34">
        <v>17344.03</v>
      </c>
      <c r="T44" s="34">
        <v>20.337700000000002</v>
      </c>
    </row>
    <row r="45" spans="1:21" ht="14" outlineLevel="3" collapsed="1">
      <c r="A45" s="34"/>
      <c r="B45" s="34"/>
      <c r="C45" s="34"/>
      <c r="D45" s="34"/>
      <c r="E45" s="34"/>
      <c r="F45" s="37"/>
      <c r="G45" s="37"/>
      <c r="H45" s="37"/>
      <c r="I45" s="34"/>
      <c r="J45" s="34"/>
      <c r="K45" s="37"/>
      <c r="L45" s="55"/>
      <c r="M45" s="55"/>
      <c r="N45" s="55"/>
      <c r="O45" s="40" t="s">
        <v>239</v>
      </c>
      <c r="P45" s="34">
        <f>SUBTOTAL(9,P44:P44)</f>
        <v>0.41</v>
      </c>
      <c r="Q45" s="34"/>
      <c r="R45" s="34"/>
      <c r="S45" s="34"/>
      <c r="T45" s="34"/>
    </row>
    <row r="46" spans="1:21" ht="14" hidden="1" outlineLevel="4">
      <c r="A46" s="34">
        <v>1486561</v>
      </c>
      <c r="B46" s="34" t="s">
        <v>240</v>
      </c>
      <c r="C46" s="34" t="s">
        <v>53</v>
      </c>
      <c r="D46" s="34" t="s">
        <v>241</v>
      </c>
      <c r="E46" s="34" t="s">
        <v>227</v>
      </c>
      <c r="F46" s="37">
        <v>36739</v>
      </c>
      <c r="G46" s="37">
        <v>42005</v>
      </c>
      <c r="H46" s="34"/>
      <c r="I46" s="34"/>
      <c r="J46" s="34" t="s">
        <v>192</v>
      </c>
      <c r="K46" s="37">
        <v>41821</v>
      </c>
      <c r="L46" s="55"/>
      <c r="M46" s="55">
        <v>13</v>
      </c>
      <c r="N46" s="55" t="s">
        <v>0</v>
      </c>
      <c r="O46" s="37">
        <v>23927</v>
      </c>
      <c r="P46" s="34">
        <v>1</v>
      </c>
      <c r="Q46" s="34" t="s">
        <v>57</v>
      </c>
      <c r="R46" s="34" t="s">
        <v>193</v>
      </c>
      <c r="S46" s="34">
        <v>42302.5</v>
      </c>
      <c r="T46" s="34">
        <v>20.337700000000002</v>
      </c>
    </row>
    <row r="47" spans="1:21" ht="14" outlineLevel="3" collapsed="1">
      <c r="A47" s="34"/>
      <c r="B47" s="34"/>
      <c r="C47" s="34"/>
      <c r="D47" s="34"/>
      <c r="E47" s="34"/>
      <c r="F47" s="37"/>
      <c r="G47" s="37"/>
      <c r="H47" s="34"/>
      <c r="I47" s="34"/>
      <c r="J47" s="34"/>
      <c r="K47" s="37"/>
      <c r="L47" s="55"/>
      <c r="M47" s="55"/>
      <c r="N47" s="55"/>
      <c r="O47" s="40" t="s">
        <v>63</v>
      </c>
      <c r="P47" s="34">
        <f>SUBTOTAL(9,P46:P46)</f>
        <v>1</v>
      </c>
      <c r="Q47" s="34"/>
      <c r="R47" s="34"/>
      <c r="S47" s="34"/>
      <c r="T47" s="34"/>
    </row>
    <row r="48" spans="1:21" ht="14" outlineLevel="2">
      <c r="A48" s="34"/>
      <c r="B48" s="34"/>
      <c r="C48" s="34"/>
      <c r="D48" s="34"/>
      <c r="E48" s="34"/>
      <c r="F48" s="37"/>
      <c r="G48" s="37"/>
      <c r="H48" s="34"/>
      <c r="I48" s="34"/>
      <c r="J48" s="34"/>
      <c r="K48" s="37"/>
      <c r="L48" s="55"/>
      <c r="M48" s="60" t="s">
        <v>158</v>
      </c>
      <c r="N48" s="55">
        <f>SUBTOTAL(3,N41:N46)</f>
        <v>4</v>
      </c>
      <c r="O48" s="37"/>
      <c r="P48" s="34"/>
      <c r="Q48" s="34"/>
      <c r="R48" s="34"/>
      <c r="S48" s="34"/>
      <c r="T48" s="34"/>
    </row>
    <row r="49" spans="1:20" ht="14" hidden="1" outlineLevel="4">
      <c r="A49" s="34">
        <v>1472735</v>
      </c>
      <c r="B49" s="34" t="s">
        <v>242</v>
      </c>
      <c r="C49" s="34" t="s">
        <v>60</v>
      </c>
      <c r="D49" s="34" t="s">
        <v>243</v>
      </c>
      <c r="E49" s="34" t="s">
        <v>232</v>
      </c>
      <c r="F49" s="37">
        <v>37865</v>
      </c>
      <c r="G49" s="37">
        <v>42005</v>
      </c>
      <c r="H49" s="34"/>
      <c r="I49" s="34"/>
      <c r="J49" s="34" t="s">
        <v>192</v>
      </c>
      <c r="K49" s="37">
        <v>41640</v>
      </c>
      <c r="L49" s="55"/>
      <c r="M49" s="55">
        <v>13</v>
      </c>
      <c r="N49" s="55" t="s">
        <v>1</v>
      </c>
      <c r="O49" s="37">
        <v>30184</v>
      </c>
      <c r="P49" s="34">
        <v>1</v>
      </c>
      <c r="Q49" s="34" t="s">
        <v>57</v>
      </c>
      <c r="R49" s="34" t="s">
        <v>193</v>
      </c>
      <c r="S49" s="34">
        <v>43148.55</v>
      </c>
      <c r="T49" s="34">
        <v>20.744499999999999</v>
      </c>
    </row>
    <row r="50" spans="1:20" ht="14" hidden="1" outlineLevel="4">
      <c r="A50" s="34">
        <v>2045100</v>
      </c>
      <c r="B50" s="34" t="s">
        <v>244</v>
      </c>
      <c r="C50" s="34" t="s">
        <v>106</v>
      </c>
      <c r="D50" s="34" t="s">
        <v>245</v>
      </c>
      <c r="E50" s="34" t="s">
        <v>227</v>
      </c>
      <c r="F50" s="37">
        <v>37865</v>
      </c>
      <c r="G50" s="37">
        <v>42005</v>
      </c>
      <c r="H50" s="37">
        <v>37073</v>
      </c>
      <c r="I50" s="37">
        <v>35529</v>
      </c>
      <c r="J50" s="34" t="s">
        <v>192</v>
      </c>
      <c r="K50" s="37">
        <v>41640</v>
      </c>
      <c r="L50" s="55"/>
      <c r="M50" s="55">
        <v>13</v>
      </c>
      <c r="N50" s="55" t="s">
        <v>1</v>
      </c>
      <c r="O50" s="37">
        <v>18343</v>
      </c>
      <c r="P50" s="34">
        <v>1</v>
      </c>
      <c r="Q50" s="34" t="s">
        <v>57</v>
      </c>
      <c r="R50" s="34" t="s">
        <v>193</v>
      </c>
      <c r="S50" s="34">
        <v>43148.55</v>
      </c>
      <c r="T50" s="34">
        <v>20.744499999999999</v>
      </c>
    </row>
    <row r="51" spans="1:20" ht="14" outlineLevel="3" collapsed="1">
      <c r="A51" s="34"/>
      <c r="B51" s="34"/>
      <c r="C51" s="34"/>
      <c r="D51" s="34"/>
      <c r="E51" s="34"/>
      <c r="F51" s="37"/>
      <c r="G51" s="37"/>
      <c r="H51" s="37"/>
      <c r="I51" s="37"/>
      <c r="J51" s="34"/>
      <c r="K51" s="37"/>
      <c r="L51" s="48"/>
      <c r="M51" s="48"/>
      <c r="N51" s="48"/>
      <c r="O51" s="50" t="s">
        <v>63</v>
      </c>
      <c r="P51" s="48">
        <f>SUBTOTAL(9,P49:P50)</f>
        <v>2</v>
      </c>
      <c r="Q51" s="34"/>
      <c r="R51" s="34"/>
      <c r="S51" s="34"/>
      <c r="T51" s="34"/>
    </row>
    <row r="52" spans="1:20" ht="14" outlineLevel="2">
      <c r="A52" s="34"/>
      <c r="B52" s="34"/>
      <c r="C52" s="34"/>
      <c r="D52" s="34"/>
      <c r="E52" s="34"/>
      <c r="F52" s="37"/>
      <c r="G52" s="37"/>
      <c r="H52" s="37"/>
      <c r="I52" s="37"/>
      <c r="J52" s="34"/>
      <c r="K52" s="37"/>
      <c r="L52" s="48"/>
      <c r="M52" s="53" t="s">
        <v>122</v>
      </c>
      <c r="N52" s="48">
        <f>SUBTOTAL(3,N49:N50)</f>
        <v>2</v>
      </c>
      <c r="O52" s="52"/>
      <c r="P52" s="48"/>
      <c r="Q52" s="34"/>
      <c r="R52" s="34"/>
      <c r="S52" s="34"/>
      <c r="T52" s="34"/>
    </row>
    <row r="53" spans="1:20" ht="14" hidden="1" outlineLevel="4">
      <c r="A53" s="34">
        <v>2044839</v>
      </c>
      <c r="B53" s="34" t="s">
        <v>246</v>
      </c>
      <c r="C53" s="34" t="s">
        <v>106</v>
      </c>
      <c r="D53" s="34" t="s">
        <v>247</v>
      </c>
      <c r="E53" s="34" t="s">
        <v>227</v>
      </c>
      <c r="F53" s="37">
        <v>38651</v>
      </c>
      <c r="G53" s="37">
        <v>42005</v>
      </c>
      <c r="H53" s="37">
        <v>38651</v>
      </c>
      <c r="I53" s="37">
        <v>38651</v>
      </c>
      <c r="J53" s="34" t="s">
        <v>192</v>
      </c>
      <c r="K53" s="37">
        <v>41640</v>
      </c>
      <c r="L53" s="48"/>
      <c r="M53" s="48">
        <v>13</v>
      </c>
      <c r="N53" s="48" t="s">
        <v>2</v>
      </c>
      <c r="O53" s="52">
        <v>19942</v>
      </c>
      <c r="P53" s="48">
        <v>0.5</v>
      </c>
      <c r="Q53" s="34" t="s">
        <v>57</v>
      </c>
      <c r="R53" s="34" t="s">
        <v>193</v>
      </c>
      <c r="S53" s="34">
        <v>21865.53</v>
      </c>
      <c r="T53" s="34">
        <v>21.0245</v>
      </c>
    </row>
    <row r="54" spans="1:20" ht="14" outlineLevel="3" collapsed="1">
      <c r="A54" s="34"/>
      <c r="B54" s="34"/>
      <c r="C54" s="34"/>
      <c r="D54" s="34"/>
      <c r="E54" s="34"/>
      <c r="F54" s="37"/>
      <c r="G54" s="37"/>
      <c r="H54" s="37"/>
      <c r="I54" s="37"/>
      <c r="J54" s="34"/>
      <c r="K54" s="37"/>
      <c r="L54" s="48"/>
      <c r="M54" s="48"/>
      <c r="N54" s="48"/>
      <c r="O54" s="50" t="s">
        <v>73</v>
      </c>
      <c r="P54" s="48">
        <f>SUBTOTAL(9,P53:P53)</f>
        <v>0.5</v>
      </c>
      <c r="Q54" s="34"/>
      <c r="R54" s="34"/>
      <c r="S54" s="34"/>
      <c r="T54" s="34"/>
    </row>
    <row r="55" spans="1:20" ht="14" outlineLevel="2">
      <c r="A55" s="34"/>
      <c r="B55" s="34"/>
      <c r="C55" s="34"/>
      <c r="D55" s="34"/>
      <c r="E55" s="34"/>
      <c r="F55" s="37"/>
      <c r="G55" s="37"/>
      <c r="H55" s="37"/>
      <c r="I55" s="37"/>
      <c r="J55" s="34"/>
      <c r="K55" s="37"/>
      <c r="L55" s="48"/>
      <c r="M55" s="53" t="s">
        <v>128</v>
      </c>
      <c r="N55" s="48">
        <f>SUBTOTAL(3,N53:N53)</f>
        <v>1</v>
      </c>
      <c r="O55" s="52"/>
      <c r="P55" s="48"/>
      <c r="Q55" s="34"/>
      <c r="R55" s="34"/>
      <c r="S55" s="34"/>
      <c r="T55" s="34"/>
    </row>
    <row r="56" spans="1:20" ht="14" hidden="1" outlineLevel="4">
      <c r="A56" s="34">
        <v>1355371</v>
      </c>
      <c r="B56" s="34" t="s">
        <v>248</v>
      </c>
      <c r="C56" s="34" t="s">
        <v>106</v>
      </c>
      <c r="D56" s="34" t="s">
        <v>249</v>
      </c>
      <c r="E56" s="34" t="s">
        <v>227</v>
      </c>
      <c r="F56" s="37">
        <v>35900</v>
      </c>
      <c r="G56" s="37">
        <v>42005</v>
      </c>
      <c r="H56" s="37">
        <v>35900</v>
      </c>
      <c r="I56" s="37">
        <v>35900</v>
      </c>
      <c r="J56" s="34" t="s">
        <v>192</v>
      </c>
      <c r="K56" s="37">
        <v>41640</v>
      </c>
      <c r="L56" s="48"/>
      <c r="M56" s="48">
        <v>13</v>
      </c>
      <c r="N56" s="48" t="s">
        <v>4</v>
      </c>
      <c r="O56" s="52">
        <v>21666</v>
      </c>
      <c r="P56" s="48">
        <v>1</v>
      </c>
      <c r="Q56" s="34" t="s">
        <v>57</v>
      </c>
      <c r="R56" s="34" t="s">
        <v>193</v>
      </c>
      <c r="S56" s="34">
        <v>44919.77</v>
      </c>
      <c r="T56" s="34">
        <v>21.596</v>
      </c>
    </row>
    <row r="57" spans="1:20" ht="14" outlineLevel="3" collapsed="1">
      <c r="A57" s="34"/>
      <c r="B57" s="34"/>
      <c r="C57" s="34"/>
      <c r="D57" s="34"/>
      <c r="E57" s="34"/>
      <c r="F57" s="37"/>
      <c r="G57" s="37"/>
      <c r="H57" s="37"/>
      <c r="I57" s="37"/>
      <c r="J57" s="34"/>
      <c r="K57" s="37"/>
      <c r="L57" s="48"/>
      <c r="M57" s="48"/>
      <c r="N57" s="48"/>
      <c r="O57" s="50" t="s">
        <v>63</v>
      </c>
      <c r="P57" s="48">
        <f>SUBTOTAL(9,P56:P56)</f>
        <v>1</v>
      </c>
      <c r="Q57" s="34"/>
      <c r="R57" s="34"/>
      <c r="S57" s="34"/>
      <c r="T57" s="34"/>
    </row>
    <row r="58" spans="1:20" ht="14" outlineLevel="2">
      <c r="A58" s="34"/>
      <c r="B58" s="34"/>
      <c r="C58" s="34"/>
      <c r="D58" s="34"/>
      <c r="E58" s="34"/>
      <c r="F58" s="37"/>
      <c r="G58" s="37"/>
      <c r="H58" s="37"/>
      <c r="I58" s="37"/>
      <c r="J58" s="34"/>
      <c r="K58" s="37"/>
      <c r="L58" s="48"/>
      <c r="M58" s="53" t="s">
        <v>162</v>
      </c>
      <c r="N58" s="48">
        <f>SUBTOTAL(3,N56:N56)</f>
        <v>1</v>
      </c>
      <c r="O58" s="52"/>
      <c r="P58" s="48"/>
      <c r="Q58" s="34"/>
      <c r="R58" s="34"/>
      <c r="S58" s="34"/>
      <c r="T58" s="34"/>
    </row>
    <row r="59" spans="1:20" ht="14" hidden="1" outlineLevel="4">
      <c r="A59" s="34">
        <v>222601</v>
      </c>
      <c r="B59" s="34" t="s">
        <v>250</v>
      </c>
      <c r="C59" s="34" t="s">
        <v>53</v>
      </c>
      <c r="D59" s="34" t="s">
        <v>251</v>
      </c>
      <c r="E59" s="34" t="s">
        <v>227</v>
      </c>
      <c r="F59" s="37">
        <v>35387</v>
      </c>
      <c r="G59" s="37">
        <v>40909</v>
      </c>
      <c r="H59" s="37">
        <v>35387</v>
      </c>
      <c r="I59" s="37">
        <v>35387</v>
      </c>
      <c r="J59" s="34" t="s">
        <v>192</v>
      </c>
      <c r="K59" s="37">
        <v>41640</v>
      </c>
      <c r="L59" s="48"/>
      <c r="M59" s="48">
        <v>13</v>
      </c>
      <c r="N59" s="48" t="s">
        <v>5</v>
      </c>
      <c r="O59" s="52">
        <v>19682</v>
      </c>
      <c r="P59" s="48">
        <v>1</v>
      </c>
      <c r="Q59" s="34" t="s">
        <v>57</v>
      </c>
      <c r="R59" s="34" t="s">
        <v>193</v>
      </c>
      <c r="S59" s="34">
        <v>46491.96</v>
      </c>
      <c r="T59" s="34">
        <v>22.351900000000001</v>
      </c>
    </row>
    <row r="60" spans="1:20" ht="14" hidden="1" outlineLevel="4">
      <c r="A60" s="34">
        <v>264565</v>
      </c>
      <c r="B60" s="34" t="s">
        <v>252</v>
      </c>
      <c r="C60" s="34" t="s">
        <v>112</v>
      </c>
      <c r="D60" s="34" t="s">
        <v>253</v>
      </c>
      <c r="E60" s="34" t="s">
        <v>227</v>
      </c>
      <c r="F60" s="37">
        <v>35149</v>
      </c>
      <c r="G60" s="37">
        <v>40909</v>
      </c>
      <c r="H60" s="37">
        <v>35149</v>
      </c>
      <c r="I60" s="37">
        <v>35149</v>
      </c>
      <c r="J60" s="34" t="s">
        <v>192</v>
      </c>
      <c r="K60" s="37">
        <v>41640</v>
      </c>
      <c r="L60" s="48"/>
      <c r="M60" s="48">
        <v>13</v>
      </c>
      <c r="N60" s="48" t="s">
        <v>5</v>
      </c>
      <c r="O60" s="52">
        <v>16599</v>
      </c>
      <c r="P60" s="48">
        <v>1</v>
      </c>
      <c r="Q60" s="34" t="s">
        <v>57</v>
      </c>
      <c r="R60" s="34" t="s">
        <v>193</v>
      </c>
      <c r="S60" s="34">
        <v>46491.96</v>
      </c>
      <c r="T60" s="34">
        <v>22.351900000000001</v>
      </c>
    </row>
    <row r="61" spans="1:20" ht="14" hidden="1" outlineLevel="4">
      <c r="A61" s="34">
        <v>347699</v>
      </c>
      <c r="B61" s="34" t="s">
        <v>254</v>
      </c>
      <c r="C61" s="34" t="s">
        <v>60</v>
      </c>
      <c r="D61" s="34" t="s">
        <v>255</v>
      </c>
      <c r="E61" s="34" t="s">
        <v>227</v>
      </c>
      <c r="F61" s="37">
        <v>36760</v>
      </c>
      <c r="G61" s="37">
        <v>41275</v>
      </c>
      <c r="H61" s="37">
        <v>36760</v>
      </c>
      <c r="I61" s="37">
        <v>36760</v>
      </c>
      <c r="J61" s="34" t="s">
        <v>192</v>
      </c>
      <c r="K61" s="37">
        <v>41640</v>
      </c>
      <c r="L61" s="48"/>
      <c r="M61" s="48">
        <v>13</v>
      </c>
      <c r="N61" s="48" t="s">
        <v>5</v>
      </c>
      <c r="O61" s="52">
        <v>19563</v>
      </c>
      <c r="P61" s="48">
        <v>1</v>
      </c>
      <c r="Q61" s="34" t="s">
        <v>57</v>
      </c>
      <c r="R61" s="34" t="s">
        <v>193</v>
      </c>
      <c r="S61" s="34">
        <v>46491.96</v>
      </c>
      <c r="T61" s="34">
        <v>22.351900000000001</v>
      </c>
    </row>
    <row r="62" spans="1:20" ht="14" hidden="1" outlineLevel="4">
      <c r="A62" s="34">
        <v>551720</v>
      </c>
      <c r="B62" s="34" t="s">
        <v>256</v>
      </c>
      <c r="C62" s="34" t="s">
        <v>53</v>
      </c>
      <c r="D62" s="34" t="s">
        <v>257</v>
      </c>
      <c r="E62" s="34" t="s">
        <v>227</v>
      </c>
      <c r="F62" s="37">
        <v>35923</v>
      </c>
      <c r="G62" s="37">
        <v>40909</v>
      </c>
      <c r="H62" s="37">
        <v>35923</v>
      </c>
      <c r="I62" s="37">
        <v>35923</v>
      </c>
      <c r="J62" s="34" t="s">
        <v>192</v>
      </c>
      <c r="K62" s="37">
        <v>41640</v>
      </c>
      <c r="L62" s="48"/>
      <c r="M62" s="48">
        <v>13</v>
      </c>
      <c r="N62" s="48" t="s">
        <v>5</v>
      </c>
      <c r="O62" s="52">
        <v>18155</v>
      </c>
      <c r="P62" s="48">
        <v>1</v>
      </c>
      <c r="Q62" s="34" t="s">
        <v>57</v>
      </c>
      <c r="R62" s="34" t="s">
        <v>193</v>
      </c>
      <c r="S62" s="34">
        <v>46491.96</v>
      </c>
      <c r="T62" s="34">
        <v>22.351900000000001</v>
      </c>
    </row>
    <row r="63" spans="1:20" ht="14" hidden="1" outlineLevel="4">
      <c r="A63" s="34">
        <v>555798</v>
      </c>
      <c r="B63" s="34" t="s">
        <v>258</v>
      </c>
      <c r="C63" s="34" t="s">
        <v>106</v>
      </c>
      <c r="D63" s="34" t="s">
        <v>259</v>
      </c>
      <c r="E63" s="34" t="s">
        <v>227</v>
      </c>
      <c r="F63" s="37">
        <v>30174</v>
      </c>
      <c r="G63" s="37">
        <v>40909</v>
      </c>
      <c r="H63" s="37">
        <v>30174</v>
      </c>
      <c r="I63" s="37">
        <v>29199</v>
      </c>
      <c r="J63" s="34" t="s">
        <v>192</v>
      </c>
      <c r="K63" s="37">
        <v>41640</v>
      </c>
      <c r="L63" s="48"/>
      <c r="M63" s="48">
        <v>13</v>
      </c>
      <c r="N63" s="48" t="s">
        <v>5</v>
      </c>
      <c r="O63" s="52">
        <v>19955</v>
      </c>
      <c r="P63" s="48">
        <v>1</v>
      </c>
      <c r="Q63" s="34" t="s">
        <v>57</v>
      </c>
      <c r="R63" s="34" t="s">
        <v>193</v>
      </c>
      <c r="S63" s="34">
        <v>46491.96</v>
      </c>
      <c r="T63" s="34">
        <v>22.351900000000001</v>
      </c>
    </row>
    <row r="64" spans="1:20" ht="14" hidden="1" outlineLevel="4">
      <c r="A64" s="34">
        <v>659549</v>
      </c>
      <c r="B64" s="34" t="s">
        <v>260</v>
      </c>
      <c r="C64" s="34" t="s">
        <v>106</v>
      </c>
      <c r="D64" s="34" t="s">
        <v>261</v>
      </c>
      <c r="E64" s="34" t="s">
        <v>227</v>
      </c>
      <c r="F64" s="37">
        <v>29037</v>
      </c>
      <c r="G64" s="37">
        <v>40909</v>
      </c>
      <c r="H64" s="37">
        <v>29037</v>
      </c>
      <c r="I64" s="37">
        <v>27435</v>
      </c>
      <c r="J64" s="34" t="s">
        <v>192</v>
      </c>
      <c r="K64" s="37">
        <v>41640</v>
      </c>
      <c r="L64" s="48"/>
      <c r="M64" s="48">
        <v>13</v>
      </c>
      <c r="N64" s="48" t="s">
        <v>5</v>
      </c>
      <c r="O64" s="52">
        <v>19629</v>
      </c>
      <c r="P64" s="48">
        <v>1</v>
      </c>
      <c r="Q64" s="34" t="s">
        <v>57</v>
      </c>
      <c r="R64" s="34" t="s">
        <v>193</v>
      </c>
      <c r="S64" s="34">
        <v>46491.96</v>
      </c>
      <c r="T64" s="34">
        <v>22.351900000000001</v>
      </c>
    </row>
    <row r="65" spans="1:20" ht="14" outlineLevel="3" collapsed="1">
      <c r="A65" s="34"/>
      <c r="B65" s="34"/>
      <c r="C65" s="34"/>
      <c r="D65" s="34"/>
      <c r="E65" s="34"/>
      <c r="F65" s="37"/>
      <c r="G65" s="37"/>
      <c r="H65" s="37"/>
      <c r="I65" s="37"/>
      <c r="J65" s="34"/>
      <c r="K65" s="37"/>
      <c r="L65" s="48"/>
      <c r="M65" s="48"/>
      <c r="N65" s="48"/>
      <c r="O65" s="50" t="s">
        <v>63</v>
      </c>
      <c r="P65" s="48">
        <f>SUBTOTAL(9,P59:P64)</f>
        <v>6</v>
      </c>
      <c r="Q65" s="34"/>
      <c r="R65" s="34"/>
      <c r="S65" s="34"/>
      <c r="T65" s="34"/>
    </row>
    <row r="66" spans="1:20" ht="14" hidden="1" outlineLevel="4">
      <c r="A66" s="34">
        <v>730257</v>
      </c>
      <c r="B66" s="34" t="s">
        <v>262</v>
      </c>
      <c r="C66" s="34" t="s">
        <v>112</v>
      </c>
      <c r="D66" s="34" t="s">
        <v>263</v>
      </c>
      <c r="E66" s="34" t="s">
        <v>227</v>
      </c>
      <c r="F66" s="37">
        <v>32083</v>
      </c>
      <c r="G66" s="37">
        <v>40909</v>
      </c>
      <c r="H66" s="37">
        <v>32083</v>
      </c>
      <c r="I66" s="37">
        <v>32083</v>
      </c>
      <c r="J66" s="34" t="s">
        <v>192</v>
      </c>
      <c r="K66" s="37">
        <v>41640</v>
      </c>
      <c r="L66" s="48"/>
      <c r="M66" s="48">
        <v>13</v>
      </c>
      <c r="N66" s="48" t="s">
        <v>5</v>
      </c>
      <c r="O66" s="52">
        <v>19486</v>
      </c>
      <c r="P66" s="48">
        <v>0.8</v>
      </c>
      <c r="Q66" s="34" t="s">
        <v>57</v>
      </c>
      <c r="R66" s="34" t="s">
        <v>193</v>
      </c>
      <c r="S66" s="34">
        <v>37193.57</v>
      </c>
      <c r="T66" s="34">
        <v>22.351900000000001</v>
      </c>
    </row>
    <row r="67" spans="1:20" ht="14" outlineLevel="3" collapsed="1">
      <c r="A67" s="34"/>
      <c r="B67" s="34"/>
      <c r="C67" s="34"/>
      <c r="D67" s="34"/>
      <c r="E67" s="34"/>
      <c r="F67" s="37"/>
      <c r="G67" s="37"/>
      <c r="H67" s="37"/>
      <c r="I67" s="37"/>
      <c r="J67" s="34"/>
      <c r="K67" s="37"/>
      <c r="L67" s="48"/>
      <c r="M67" s="48"/>
      <c r="N67" s="48"/>
      <c r="O67" s="50" t="s">
        <v>78</v>
      </c>
      <c r="P67" s="48">
        <f>SUBTOTAL(9,P66:P66)</f>
        <v>0.8</v>
      </c>
      <c r="Q67" s="34"/>
      <c r="R67" s="34"/>
      <c r="S67" s="34"/>
      <c r="T67" s="34"/>
    </row>
    <row r="68" spans="1:20" ht="14" hidden="1" outlineLevel="4">
      <c r="A68" s="34">
        <v>811335</v>
      </c>
      <c r="B68" s="34" t="s">
        <v>264</v>
      </c>
      <c r="C68" s="34" t="s">
        <v>60</v>
      </c>
      <c r="D68" s="34" t="s">
        <v>265</v>
      </c>
      <c r="E68" s="34" t="s">
        <v>232</v>
      </c>
      <c r="F68" s="37">
        <v>36046</v>
      </c>
      <c r="G68" s="37">
        <v>41275</v>
      </c>
      <c r="H68" s="37">
        <v>36046</v>
      </c>
      <c r="I68" s="37">
        <v>36046</v>
      </c>
      <c r="J68" s="34" t="s">
        <v>192</v>
      </c>
      <c r="K68" s="37">
        <v>41640</v>
      </c>
      <c r="L68" s="48"/>
      <c r="M68" s="48">
        <v>13</v>
      </c>
      <c r="N68" s="48" t="s">
        <v>5</v>
      </c>
      <c r="O68" s="52">
        <v>21236</v>
      </c>
      <c r="P68" s="48">
        <v>1</v>
      </c>
      <c r="Q68" s="34" t="s">
        <v>57</v>
      </c>
      <c r="R68" s="34" t="s">
        <v>193</v>
      </c>
      <c r="S68" s="34">
        <v>46491.96</v>
      </c>
      <c r="T68" s="34">
        <v>22.351900000000001</v>
      </c>
    </row>
    <row r="69" spans="1:20" ht="14" hidden="1" outlineLevel="4">
      <c r="A69" s="34">
        <v>876501</v>
      </c>
      <c r="B69" s="34" t="s">
        <v>266</v>
      </c>
      <c r="C69" s="34" t="s">
        <v>60</v>
      </c>
      <c r="D69" s="34" t="s">
        <v>267</v>
      </c>
      <c r="E69" s="34" t="s">
        <v>232</v>
      </c>
      <c r="F69" s="37">
        <v>36339</v>
      </c>
      <c r="G69" s="37">
        <v>40909</v>
      </c>
      <c r="H69" s="37">
        <v>36339</v>
      </c>
      <c r="I69" s="37">
        <v>36339</v>
      </c>
      <c r="J69" s="34" t="s">
        <v>192</v>
      </c>
      <c r="K69" s="37">
        <v>41640</v>
      </c>
      <c r="L69" s="48"/>
      <c r="M69" s="48">
        <v>13</v>
      </c>
      <c r="N69" s="48" t="s">
        <v>5</v>
      </c>
      <c r="O69" s="52">
        <v>18283</v>
      </c>
      <c r="P69" s="48">
        <v>1</v>
      </c>
      <c r="Q69" s="34" t="s">
        <v>57</v>
      </c>
      <c r="R69" s="34" t="s">
        <v>193</v>
      </c>
      <c r="S69" s="34">
        <v>46491.96</v>
      </c>
      <c r="T69" s="34">
        <v>22.351900000000001</v>
      </c>
    </row>
    <row r="70" spans="1:20" ht="14" hidden="1" outlineLevel="4">
      <c r="A70" s="34">
        <v>1207059</v>
      </c>
      <c r="B70" s="34" t="s">
        <v>268</v>
      </c>
      <c r="C70" s="34" t="s">
        <v>60</v>
      </c>
      <c r="D70" s="34" t="s">
        <v>269</v>
      </c>
      <c r="E70" s="34" t="s">
        <v>232</v>
      </c>
      <c r="F70" s="37">
        <v>36957</v>
      </c>
      <c r="G70" s="37">
        <v>41275</v>
      </c>
      <c r="H70" s="37">
        <v>36957</v>
      </c>
      <c r="I70" s="37">
        <v>36957</v>
      </c>
      <c r="J70" s="34" t="s">
        <v>192</v>
      </c>
      <c r="K70" s="37">
        <v>41640</v>
      </c>
      <c r="L70" s="48"/>
      <c r="M70" s="48">
        <v>13</v>
      </c>
      <c r="N70" s="48" t="s">
        <v>5</v>
      </c>
      <c r="O70" s="52">
        <v>22707</v>
      </c>
      <c r="P70" s="48">
        <v>1</v>
      </c>
      <c r="Q70" s="34" t="s">
        <v>57</v>
      </c>
      <c r="R70" s="34" t="s">
        <v>193</v>
      </c>
      <c r="S70" s="34">
        <v>46491.96</v>
      </c>
      <c r="T70" s="34">
        <v>22.351900000000001</v>
      </c>
    </row>
    <row r="71" spans="1:20" ht="14" outlineLevel="3" collapsed="1">
      <c r="A71" s="34"/>
      <c r="B71" s="34"/>
      <c r="C71" s="34"/>
      <c r="D71" s="34"/>
      <c r="E71" s="34"/>
      <c r="F71" s="37"/>
      <c r="G71" s="37"/>
      <c r="H71" s="37"/>
      <c r="I71" s="37"/>
      <c r="J71" s="34"/>
      <c r="K71" s="37"/>
      <c r="L71" s="48"/>
      <c r="M71" s="48"/>
      <c r="N71" s="48"/>
      <c r="O71" s="50" t="s">
        <v>63</v>
      </c>
      <c r="P71" s="48">
        <f>SUBTOTAL(9,P68:P70)</f>
        <v>3</v>
      </c>
      <c r="Q71" s="34"/>
      <c r="R71" s="34"/>
      <c r="S71" s="34"/>
      <c r="T71" s="34"/>
    </row>
    <row r="72" spans="1:20" ht="14" hidden="1" outlineLevel="4">
      <c r="A72" s="34">
        <v>1373364</v>
      </c>
      <c r="B72" s="34" t="s">
        <v>270</v>
      </c>
      <c r="C72" s="34" t="s">
        <v>60</v>
      </c>
      <c r="D72" s="34" t="s">
        <v>271</v>
      </c>
      <c r="E72" s="34" t="s">
        <v>232</v>
      </c>
      <c r="F72" s="37">
        <v>37230</v>
      </c>
      <c r="G72" s="37">
        <v>42005</v>
      </c>
      <c r="H72" s="37">
        <v>37230</v>
      </c>
      <c r="I72" s="37">
        <v>37230</v>
      </c>
      <c r="J72" s="34" t="s">
        <v>192</v>
      </c>
      <c r="K72" s="37">
        <v>41640</v>
      </c>
      <c r="L72" s="48"/>
      <c r="M72" s="48">
        <v>13</v>
      </c>
      <c r="N72" s="48" t="s">
        <v>5</v>
      </c>
      <c r="O72" s="52">
        <v>28893</v>
      </c>
      <c r="P72" s="48">
        <v>0.45</v>
      </c>
      <c r="Q72" s="34" t="s">
        <v>57</v>
      </c>
      <c r="R72" s="34" t="s">
        <v>193</v>
      </c>
      <c r="S72" s="34">
        <v>20921.38</v>
      </c>
      <c r="T72" s="34">
        <v>22.351900000000001</v>
      </c>
    </row>
    <row r="73" spans="1:20" ht="14" outlineLevel="3" collapsed="1">
      <c r="A73" s="34"/>
      <c r="B73" s="34"/>
      <c r="C73" s="34"/>
      <c r="D73" s="34"/>
      <c r="E73" s="34"/>
      <c r="F73" s="37"/>
      <c r="G73" s="37"/>
      <c r="H73" s="37"/>
      <c r="I73" s="37"/>
      <c r="J73" s="34"/>
      <c r="K73" s="37"/>
      <c r="L73" s="48"/>
      <c r="M73" s="48"/>
      <c r="N73" s="48"/>
      <c r="O73" s="50" t="s">
        <v>81</v>
      </c>
      <c r="P73" s="48">
        <f>SUBTOTAL(9,P72:P72)</f>
        <v>0.45</v>
      </c>
      <c r="Q73" s="34"/>
      <c r="R73" s="34"/>
      <c r="S73" s="34"/>
      <c r="T73" s="34"/>
    </row>
    <row r="74" spans="1:20" ht="14" hidden="1" outlineLevel="4">
      <c r="A74" s="34">
        <v>1416686</v>
      </c>
      <c r="B74" s="34" t="s">
        <v>272</v>
      </c>
      <c r="C74" s="34" t="s">
        <v>60</v>
      </c>
      <c r="D74" s="34" t="s">
        <v>273</v>
      </c>
      <c r="E74" s="34" t="s">
        <v>232</v>
      </c>
      <c r="F74" s="37">
        <v>36957</v>
      </c>
      <c r="G74" s="37">
        <v>41275</v>
      </c>
      <c r="H74" s="37">
        <v>36957</v>
      </c>
      <c r="I74" s="37">
        <v>36957</v>
      </c>
      <c r="J74" s="34" t="s">
        <v>192</v>
      </c>
      <c r="K74" s="37">
        <v>41640</v>
      </c>
      <c r="L74" s="48"/>
      <c r="M74" s="48">
        <v>13</v>
      </c>
      <c r="N74" s="48" t="s">
        <v>5</v>
      </c>
      <c r="O74" s="52">
        <v>29803</v>
      </c>
      <c r="P74" s="48">
        <v>1</v>
      </c>
      <c r="Q74" s="34" t="s">
        <v>57</v>
      </c>
      <c r="R74" s="34" t="s">
        <v>193</v>
      </c>
      <c r="S74" s="34">
        <v>46491.96</v>
      </c>
      <c r="T74" s="34">
        <v>22.351900000000001</v>
      </c>
    </row>
    <row r="75" spans="1:20" ht="14" hidden="1" outlineLevel="4">
      <c r="A75" s="34">
        <v>1427387</v>
      </c>
      <c r="B75" s="34" t="s">
        <v>274</v>
      </c>
      <c r="C75" s="34" t="s">
        <v>53</v>
      </c>
      <c r="D75" s="34" t="s">
        <v>275</v>
      </c>
      <c r="E75" s="34" t="s">
        <v>227</v>
      </c>
      <c r="F75" s="37">
        <v>37510</v>
      </c>
      <c r="G75" s="37">
        <v>42005</v>
      </c>
      <c r="H75" s="37">
        <v>37510</v>
      </c>
      <c r="I75" s="37">
        <v>37510</v>
      </c>
      <c r="J75" s="34" t="s">
        <v>192</v>
      </c>
      <c r="K75" s="37">
        <v>41640</v>
      </c>
      <c r="L75" s="48"/>
      <c r="M75" s="48">
        <v>13</v>
      </c>
      <c r="N75" s="48" t="s">
        <v>5</v>
      </c>
      <c r="O75" s="52">
        <v>24007</v>
      </c>
      <c r="P75" s="48">
        <v>1</v>
      </c>
      <c r="Q75" s="34" t="s">
        <v>57</v>
      </c>
      <c r="R75" s="34" t="s">
        <v>193</v>
      </c>
      <c r="S75" s="34">
        <v>46491.96</v>
      </c>
      <c r="T75" s="34">
        <v>22.351900000000001</v>
      </c>
    </row>
    <row r="76" spans="1:20" ht="14" hidden="1" outlineLevel="4">
      <c r="A76" s="34">
        <v>1651534</v>
      </c>
      <c r="B76" s="34" t="s">
        <v>276</v>
      </c>
      <c r="C76" s="34" t="s">
        <v>60</v>
      </c>
      <c r="D76" s="34" t="s">
        <v>277</v>
      </c>
      <c r="E76" s="34" t="s">
        <v>227</v>
      </c>
      <c r="F76" s="37">
        <v>36950</v>
      </c>
      <c r="G76" s="37">
        <v>42005</v>
      </c>
      <c r="H76" s="37">
        <v>36950</v>
      </c>
      <c r="I76" s="37">
        <v>36950</v>
      </c>
      <c r="J76" s="34" t="s">
        <v>192</v>
      </c>
      <c r="K76" s="37">
        <v>41640</v>
      </c>
      <c r="L76" s="48"/>
      <c r="M76" s="48">
        <v>13</v>
      </c>
      <c r="N76" s="48" t="s">
        <v>5</v>
      </c>
      <c r="O76" s="52">
        <v>24895</v>
      </c>
      <c r="P76" s="48">
        <v>1</v>
      </c>
      <c r="Q76" s="34" t="s">
        <v>57</v>
      </c>
      <c r="R76" s="34" t="s">
        <v>193</v>
      </c>
      <c r="S76" s="34">
        <v>46491.96</v>
      </c>
      <c r="T76" s="34">
        <v>22.351900000000001</v>
      </c>
    </row>
    <row r="77" spans="1:20" ht="14" outlineLevel="3" collapsed="1">
      <c r="A77" s="34"/>
      <c r="B77" s="34"/>
      <c r="C77" s="34"/>
      <c r="D77" s="34"/>
      <c r="E77" s="34"/>
      <c r="F77" s="37"/>
      <c r="G77" s="37"/>
      <c r="H77" s="37"/>
      <c r="I77" s="37"/>
      <c r="J77" s="34"/>
      <c r="K77" s="37"/>
      <c r="L77" s="48"/>
      <c r="M77" s="48"/>
      <c r="N77" s="48"/>
      <c r="O77" s="50" t="s">
        <v>63</v>
      </c>
      <c r="P77" s="48">
        <f>SUBTOTAL(9,P74:P76)</f>
        <v>3</v>
      </c>
      <c r="Q77" s="34"/>
      <c r="R77" s="34"/>
      <c r="S77" s="34"/>
      <c r="T77" s="34"/>
    </row>
    <row r="78" spans="1:20" ht="14" hidden="1" outlineLevel="4">
      <c r="A78" s="34">
        <v>617030</v>
      </c>
      <c r="B78" s="34" t="s">
        <v>278</v>
      </c>
      <c r="C78" s="34" t="s">
        <v>66</v>
      </c>
      <c r="D78" s="34" t="s">
        <v>279</v>
      </c>
      <c r="E78" s="34" t="s">
        <v>232</v>
      </c>
      <c r="F78" s="37">
        <v>36476</v>
      </c>
      <c r="G78" s="37">
        <v>41640</v>
      </c>
      <c r="H78" s="37">
        <v>36476</v>
      </c>
      <c r="I78" s="37">
        <v>36476</v>
      </c>
      <c r="J78" s="34" t="s">
        <v>192</v>
      </c>
      <c r="K78" s="37">
        <v>41671</v>
      </c>
      <c r="L78" s="48"/>
      <c r="M78" s="48">
        <v>13</v>
      </c>
      <c r="N78" s="48" t="s">
        <v>5</v>
      </c>
      <c r="O78" s="52">
        <v>25025</v>
      </c>
      <c r="P78" s="48">
        <v>0.45</v>
      </c>
      <c r="Q78" s="34" t="s">
        <v>57</v>
      </c>
      <c r="R78" s="34" t="s">
        <v>193</v>
      </c>
      <c r="S78" s="34">
        <v>20921.38</v>
      </c>
      <c r="T78" s="34">
        <v>22.351900000000001</v>
      </c>
    </row>
    <row r="79" spans="1:20" ht="14" hidden="1" outlineLevel="4">
      <c r="A79" s="34">
        <v>1066371</v>
      </c>
      <c r="B79" s="34" t="s">
        <v>280</v>
      </c>
      <c r="C79" s="34" t="s">
        <v>66</v>
      </c>
      <c r="D79" s="34" t="s">
        <v>281</v>
      </c>
      <c r="E79" s="34" t="s">
        <v>232</v>
      </c>
      <c r="F79" s="37">
        <v>36476</v>
      </c>
      <c r="G79" s="37">
        <v>41640</v>
      </c>
      <c r="H79" s="37">
        <v>36476</v>
      </c>
      <c r="I79" s="37">
        <v>36476</v>
      </c>
      <c r="J79" s="34" t="s">
        <v>192</v>
      </c>
      <c r="K79" s="37">
        <v>41671</v>
      </c>
      <c r="L79" s="48"/>
      <c r="M79" s="48">
        <v>13</v>
      </c>
      <c r="N79" s="48" t="s">
        <v>5</v>
      </c>
      <c r="O79" s="52">
        <v>17349</v>
      </c>
      <c r="P79" s="48">
        <v>0.45</v>
      </c>
      <c r="Q79" s="34" t="s">
        <v>57</v>
      </c>
      <c r="R79" s="34" t="s">
        <v>193</v>
      </c>
      <c r="S79" s="34">
        <v>20921.38</v>
      </c>
      <c r="T79" s="34">
        <v>22.351900000000001</v>
      </c>
    </row>
    <row r="80" spans="1:20" ht="14" outlineLevel="3" collapsed="1">
      <c r="A80" s="34"/>
      <c r="B80" s="34"/>
      <c r="C80" s="34"/>
      <c r="D80" s="34"/>
      <c r="E80" s="34"/>
      <c r="F80" s="37"/>
      <c r="G80" s="37"/>
      <c r="H80" s="37"/>
      <c r="I80" s="37"/>
      <c r="J80" s="34"/>
      <c r="K80" s="37"/>
      <c r="L80" s="48"/>
      <c r="M80" s="48"/>
      <c r="N80" s="48"/>
      <c r="O80" s="50" t="s">
        <v>81</v>
      </c>
      <c r="P80" s="48">
        <f>SUBTOTAL(9,P78:P79)</f>
        <v>0.9</v>
      </c>
      <c r="Q80" s="34"/>
      <c r="R80" s="34"/>
      <c r="S80" s="34"/>
      <c r="T80" s="34"/>
    </row>
    <row r="81" spans="1:20" ht="14" outlineLevel="2">
      <c r="A81" s="34"/>
      <c r="B81" s="34"/>
      <c r="C81" s="34"/>
      <c r="D81" s="34"/>
      <c r="E81" s="34"/>
      <c r="F81" s="37"/>
      <c r="G81" s="37"/>
      <c r="H81" s="37"/>
      <c r="I81" s="37"/>
      <c r="J81" s="34"/>
      <c r="K81" s="37"/>
      <c r="L81" s="48"/>
      <c r="M81" s="53" t="s">
        <v>150</v>
      </c>
      <c r="N81" s="48">
        <f>SUBTOTAL(3,N59:N79)</f>
        <v>16</v>
      </c>
      <c r="O81" s="52"/>
      <c r="P81" s="48">
        <f>SUM(P80,P77,P73,P71,P67,P65)</f>
        <v>14.15</v>
      </c>
      <c r="Q81" s="34"/>
      <c r="R81" s="34"/>
      <c r="S81" s="34"/>
      <c r="T81" s="34"/>
    </row>
    <row r="82" spans="1:20" ht="14" outlineLevel="1">
      <c r="A82" s="34"/>
      <c r="B82" s="34"/>
      <c r="C82" s="34"/>
      <c r="D82" s="34"/>
      <c r="E82" s="34"/>
      <c r="F82" s="37"/>
      <c r="G82" s="37"/>
      <c r="H82" s="37"/>
      <c r="I82" s="37"/>
      <c r="J82" s="34"/>
      <c r="K82" s="37"/>
      <c r="L82" s="53" t="s">
        <v>282</v>
      </c>
      <c r="M82" s="48">
        <f>SUBTOTAL(3,M33:M79)</f>
        <v>33</v>
      </c>
      <c r="N82" s="48"/>
      <c r="O82" s="52"/>
      <c r="P82" s="48"/>
      <c r="Q82" s="34"/>
      <c r="R82" s="34"/>
      <c r="S82" s="34"/>
      <c r="T82" s="34"/>
    </row>
    <row r="83" spans="1:20" ht="14" hidden="1" outlineLevel="4">
      <c r="A83" s="34">
        <v>2062843</v>
      </c>
      <c r="B83" s="34" t="s">
        <v>283</v>
      </c>
      <c r="C83" s="34" t="s">
        <v>60</v>
      </c>
      <c r="D83" s="34" t="s">
        <v>284</v>
      </c>
      <c r="E83" s="34" t="s">
        <v>285</v>
      </c>
      <c r="F83" s="37">
        <v>41548</v>
      </c>
      <c r="G83" s="34"/>
      <c r="H83" s="34"/>
      <c r="I83" s="34"/>
      <c r="J83" s="34" t="s">
        <v>192</v>
      </c>
      <c r="K83" s="37">
        <v>41883</v>
      </c>
      <c r="L83" s="55"/>
      <c r="M83" s="55">
        <v>14</v>
      </c>
      <c r="N83" s="55" t="s">
        <v>6</v>
      </c>
      <c r="O83" s="37">
        <v>31867</v>
      </c>
      <c r="P83" s="34">
        <v>1</v>
      </c>
      <c r="Q83" s="34" t="s">
        <v>57</v>
      </c>
      <c r="R83" s="34" t="s">
        <v>193</v>
      </c>
      <c r="S83" s="34">
        <v>32175.360000000001</v>
      </c>
      <c r="T83" s="34">
        <v>15.4689</v>
      </c>
    </row>
    <row r="84" spans="1:20" ht="14" hidden="1" outlineLevel="4">
      <c r="A84" s="34">
        <v>2064944</v>
      </c>
      <c r="B84" s="34" t="s">
        <v>286</v>
      </c>
      <c r="C84" s="34" t="s">
        <v>60</v>
      </c>
      <c r="D84" s="34" t="s">
        <v>287</v>
      </c>
      <c r="E84" s="34" t="s">
        <v>285</v>
      </c>
      <c r="F84" s="37">
        <v>41883</v>
      </c>
      <c r="G84" s="34"/>
      <c r="H84" s="34"/>
      <c r="I84" s="34"/>
      <c r="J84" s="34" t="s">
        <v>192</v>
      </c>
      <c r="K84" s="37">
        <v>41883</v>
      </c>
      <c r="L84" s="55"/>
      <c r="M84" s="55">
        <v>14</v>
      </c>
      <c r="N84" s="55" t="s">
        <v>6</v>
      </c>
      <c r="O84" s="37">
        <v>34222</v>
      </c>
      <c r="P84" s="34">
        <v>1</v>
      </c>
      <c r="Q84" s="34" t="s">
        <v>57</v>
      </c>
      <c r="R84" s="34" t="s">
        <v>193</v>
      </c>
      <c r="S84" s="34">
        <v>32175.360000000001</v>
      </c>
      <c r="T84" s="34">
        <v>15.4689</v>
      </c>
    </row>
    <row r="85" spans="1:20" ht="14" outlineLevel="3" collapsed="1">
      <c r="A85" s="34"/>
      <c r="B85" s="34"/>
      <c r="C85" s="34"/>
      <c r="D85" s="34"/>
      <c r="E85" s="34"/>
      <c r="F85" s="37"/>
      <c r="G85" s="34"/>
      <c r="H85" s="34"/>
      <c r="I85" s="34"/>
      <c r="J85" s="34"/>
      <c r="K85" s="37"/>
      <c r="L85" s="55"/>
      <c r="M85" s="55"/>
      <c r="N85" s="55"/>
      <c r="O85" s="40" t="s">
        <v>63</v>
      </c>
      <c r="P85" s="34">
        <f>SUBTOTAL(9,P83:P84)</f>
        <v>2</v>
      </c>
      <c r="Q85" s="34"/>
      <c r="R85" s="34"/>
      <c r="S85" s="34"/>
      <c r="T85" s="34"/>
    </row>
    <row r="86" spans="1:20" ht="14" outlineLevel="2">
      <c r="A86" s="34"/>
      <c r="B86" s="34"/>
      <c r="C86" s="34"/>
      <c r="D86" s="34"/>
      <c r="E86" s="34"/>
      <c r="F86" s="37"/>
      <c r="G86" s="34"/>
      <c r="H86" s="34"/>
      <c r="I86" s="34"/>
      <c r="J86" s="34"/>
      <c r="K86" s="37"/>
      <c r="L86" s="55"/>
      <c r="M86" s="60" t="s">
        <v>119</v>
      </c>
      <c r="N86" s="55">
        <f>SUBTOTAL(3,N83:N84)</f>
        <v>2</v>
      </c>
      <c r="O86" s="37"/>
      <c r="P86" s="34"/>
      <c r="Q86" s="34"/>
      <c r="R86" s="34"/>
      <c r="S86" s="34"/>
      <c r="T86" s="34"/>
    </row>
    <row r="87" spans="1:20" ht="14" hidden="1" outlineLevel="4">
      <c r="A87" s="34">
        <v>2052213</v>
      </c>
      <c r="B87" s="34" t="s">
        <v>288</v>
      </c>
      <c r="C87" s="34" t="s">
        <v>53</v>
      </c>
      <c r="D87" s="34" t="s">
        <v>289</v>
      </c>
      <c r="E87" s="34" t="s">
        <v>285</v>
      </c>
      <c r="F87" s="37">
        <v>39650</v>
      </c>
      <c r="G87" s="37">
        <v>42005</v>
      </c>
      <c r="H87" s="34"/>
      <c r="I87" s="34"/>
      <c r="J87" s="34" t="s">
        <v>192</v>
      </c>
      <c r="K87" s="37">
        <v>41640</v>
      </c>
      <c r="L87" s="55"/>
      <c r="M87" s="55">
        <v>14</v>
      </c>
      <c r="N87" s="55" t="s">
        <v>2</v>
      </c>
      <c r="O87" s="37">
        <v>21281</v>
      </c>
      <c r="P87" s="34">
        <v>1</v>
      </c>
      <c r="Q87" s="34" t="s">
        <v>57</v>
      </c>
      <c r="R87" s="34" t="s">
        <v>193</v>
      </c>
      <c r="S87" s="34">
        <v>44574.16</v>
      </c>
      <c r="T87" s="34">
        <v>21.4299</v>
      </c>
    </row>
    <row r="88" spans="1:20" ht="14" outlineLevel="3" collapsed="1">
      <c r="A88" s="34"/>
      <c r="B88" s="34"/>
      <c r="C88" s="34"/>
      <c r="D88" s="34"/>
      <c r="E88" s="34"/>
      <c r="F88" s="37"/>
      <c r="G88" s="37"/>
      <c r="H88" s="34"/>
      <c r="I88" s="34"/>
      <c r="J88" s="34"/>
      <c r="K88" s="37"/>
      <c r="L88" s="87"/>
      <c r="M88" s="87"/>
      <c r="N88" s="87"/>
      <c r="O88" s="88" t="s">
        <v>63</v>
      </c>
      <c r="P88" s="87">
        <f>SUBTOTAL(9,P87:P87)</f>
        <v>1</v>
      </c>
      <c r="Q88" s="34"/>
      <c r="R88" s="34"/>
      <c r="S88" s="34"/>
      <c r="T88" s="34"/>
    </row>
    <row r="89" spans="1:20" ht="14" outlineLevel="2">
      <c r="A89" s="34"/>
      <c r="B89" s="34"/>
      <c r="C89" s="34"/>
      <c r="D89" s="34"/>
      <c r="E89" s="34"/>
      <c r="F89" s="37"/>
      <c r="G89" s="37"/>
      <c r="H89" s="34"/>
      <c r="I89" s="34"/>
      <c r="J89" s="34"/>
      <c r="K89" s="37"/>
      <c r="L89" s="87"/>
      <c r="M89" s="89" t="s">
        <v>128</v>
      </c>
      <c r="N89" s="87">
        <f>SUBTOTAL(3,N87:N87)</f>
        <v>1</v>
      </c>
      <c r="O89" s="90"/>
      <c r="P89" s="87"/>
      <c r="Q89" s="34"/>
      <c r="R89" s="34"/>
      <c r="S89" s="34"/>
      <c r="T89" s="34"/>
    </row>
    <row r="90" spans="1:20" ht="14" hidden="1" outlineLevel="4">
      <c r="A90" s="34">
        <v>197900</v>
      </c>
      <c r="B90" s="34" t="s">
        <v>290</v>
      </c>
      <c r="C90" s="34" t="s">
        <v>66</v>
      </c>
      <c r="D90" s="34" t="s">
        <v>291</v>
      </c>
      <c r="E90" s="34" t="s">
        <v>285</v>
      </c>
      <c r="F90" s="37">
        <v>35132</v>
      </c>
      <c r="G90" s="37">
        <v>40909</v>
      </c>
      <c r="H90" s="37">
        <v>35132</v>
      </c>
      <c r="I90" s="37">
        <v>35132</v>
      </c>
      <c r="J90" s="34" t="s">
        <v>192</v>
      </c>
      <c r="K90" s="37">
        <v>41640</v>
      </c>
      <c r="L90" s="87"/>
      <c r="M90" s="87">
        <v>14</v>
      </c>
      <c r="N90" s="87" t="s">
        <v>5</v>
      </c>
      <c r="O90" s="90">
        <v>18819</v>
      </c>
      <c r="P90" s="87">
        <v>1</v>
      </c>
      <c r="Q90" s="34" t="s">
        <v>57</v>
      </c>
      <c r="R90" s="34" t="s">
        <v>193</v>
      </c>
      <c r="S90" s="34">
        <v>47388.28</v>
      </c>
      <c r="T90" s="34">
        <v>22.782800000000002</v>
      </c>
    </row>
    <row r="91" spans="1:20" ht="14" hidden="1" outlineLevel="4">
      <c r="A91" s="34">
        <v>552099</v>
      </c>
      <c r="B91" s="34" t="s">
        <v>292</v>
      </c>
      <c r="C91" s="34" t="s">
        <v>53</v>
      </c>
      <c r="D91" s="34" t="s">
        <v>293</v>
      </c>
      <c r="E91" s="34" t="s">
        <v>285</v>
      </c>
      <c r="F91" s="37">
        <v>35400</v>
      </c>
      <c r="G91" s="37">
        <v>40909</v>
      </c>
      <c r="H91" s="37">
        <v>35400</v>
      </c>
      <c r="I91" s="37">
        <v>32979</v>
      </c>
      <c r="J91" s="34" t="s">
        <v>192</v>
      </c>
      <c r="K91" s="37">
        <v>41640</v>
      </c>
      <c r="L91" s="87"/>
      <c r="M91" s="87">
        <v>14</v>
      </c>
      <c r="N91" s="87" t="s">
        <v>5</v>
      </c>
      <c r="O91" s="90">
        <v>23012</v>
      </c>
      <c r="P91" s="87">
        <v>1</v>
      </c>
      <c r="Q91" s="34" t="s">
        <v>57</v>
      </c>
      <c r="R91" s="34" t="s">
        <v>193</v>
      </c>
      <c r="S91" s="34">
        <v>47388.28</v>
      </c>
      <c r="T91" s="34">
        <v>22.782800000000002</v>
      </c>
    </row>
    <row r="92" spans="1:20" ht="14" hidden="1" outlineLevel="4">
      <c r="A92" s="34">
        <v>738394</v>
      </c>
      <c r="B92" s="34" t="s">
        <v>294</v>
      </c>
      <c r="C92" s="34" t="s">
        <v>60</v>
      </c>
      <c r="D92" s="34" t="s">
        <v>295</v>
      </c>
      <c r="E92" s="34" t="s">
        <v>285</v>
      </c>
      <c r="F92" s="37">
        <v>32449</v>
      </c>
      <c r="G92" s="37">
        <v>40909</v>
      </c>
      <c r="H92" s="37">
        <v>32449</v>
      </c>
      <c r="I92" s="37">
        <v>32449</v>
      </c>
      <c r="J92" s="34" t="s">
        <v>192</v>
      </c>
      <c r="K92" s="37">
        <v>41640</v>
      </c>
      <c r="L92" s="87"/>
      <c r="M92" s="87">
        <v>14</v>
      </c>
      <c r="N92" s="87" t="s">
        <v>5</v>
      </c>
      <c r="O92" s="90">
        <v>23383</v>
      </c>
      <c r="P92" s="87">
        <v>1</v>
      </c>
      <c r="Q92" s="34" t="s">
        <v>57</v>
      </c>
      <c r="R92" s="34" t="s">
        <v>193</v>
      </c>
      <c r="S92" s="34">
        <v>47388.28</v>
      </c>
      <c r="T92" s="34">
        <v>22.782800000000002</v>
      </c>
    </row>
    <row r="93" spans="1:20" ht="14" hidden="1" outlineLevel="4">
      <c r="A93" s="34">
        <v>785378</v>
      </c>
      <c r="B93" s="34" t="s">
        <v>296</v>
      </c>
      <c r="C93" s="34" t="s">
        <v>53</v>
      </c>
      <c r="D93" s="34" t="s">
        <v>297</v>
      </c>
      <c r="E93" s="34" t="s">
        <v>285</v>
      </c>
      <c r="F93" s="37">
        <v>35501</v>
      </c>
      <c r="G93" s="37">
        <v>40909</v>
      </c>
      <c r="H93" s="37">
        <v>35501</v>
      </c>
      <c r="I93" s="37">
        <v>35501</v>
      </c>
      <c r="J93" s="34" t="s">
        <v>192</v>
      </c>
      <c r="K93" s="37">
        <v>41640</v>
      </c>
      <c r="L93" s="87"/>
      <c r="M93" s="87">
        <v>14</v>
      </c>
      <c r="N93" s="87" t="s">
        <v>5</v>
      </c>
      <c r="O93" s="90">
        <v>22909</v>
      </c>
      <c r="P93" s="87">
        <v>1</v>
      </c>
      <c r="Q93" s="34" t="s">
        <v>57</v>
      </c>
      <c r="R93" s="34" t="s">
        <v>193</v>
      </c>
      <c r="S93" s="34">
        <v>47388.28</v>
      </c>
      <c r="T93" s="34">
        <v>22.782800000000002</v>
      </c>
    </row>
    <row r="94" spans="1:20" ht="14" hidden="1" outlineLevel="4">
      <c r="A94" s="34">
        <v>801502</v>
      </c>
      <c r="B94" s="34" t="s">
        <v>298</v>
      </c>
      <c r="C94" s="34" t="s">
        <v>60</v>
      </c>
      <c r="D94" s="34" t="s">
        <v>299</v>
      </c>
      <c r="E94" s="34" t="s">
        <v>285</v>
      </c>
      <c r="F94" s="37">
        <v>33562</v>
      </c>
      <c r="G94" s="37">
        <v>40909</v>
      </c>
      <c r="H94" s="37">
        <v>33562</v>
      </c>
      <c r="I94" s="37">
        <v>33562</v>
      </c>
      <c r="J94" s="34" t="s">
        <v>192</v>
      </c>
      <c r="K94" s="37">
        <v>41640</v>
      </c>
      <c r="L94" s="87"/>
      <c r="M94" s="87">
        <v>14</v>
      </c>
      <c r="N94" s="87" t="s">
        <v>5</v>
      </c>
      <c r="O94" s="90">
        <v>23970</v>
      </c>
      <c r="P94" s="87">
        <v>1</v>
      </c>
      <c r="Q94" s="34" t="s">
        <v>57</v>
      </c>
      <c r="R94" s="34" t="s">
        <v>193</v>
      </c>
      <c r="S94" s="34">
        <v>47388.28</v>
      </c>
      <c r="T94" s="34">
        <v>22.782800000000002</v>
      </c>
    </row>
    <row r="95" spans="1:20" ht="14" hidden="1" outlineLevel="4">
      <c r="A95" s="34">
        <v>917088</v>
      </c>
      <c r="B95" s="34" t="s">
        <v>300</v>
      </c>
      <c r="C95" s="34" t="s">
        <v>66</v>
      </c>
      <c r="D95" s="34" t="s">
        <v>301</v>
      </c>
      <c r="E95" s="34" t="s">
        <v>285</v>
      </c>
      <c r="F95" s="37">
        <v>35604</v>
      </c>
      <c r="G95" s="37">
        <v>40909</v>
      </c>
      <c r="H95" s="37">
        <v>35604</v>
      </c>
      <c r="I95" s="37">
        <v>35604</v>
      </c>
      <c r="J95" s="34" t="s">
        <v>192</v>
      </c>
      <c r="K95" s="37">
        <v>41640</v>
      </c>
      <c r="L95" s="87"/>
      <c r="M95" s="87">
        <v>14</v>
      </c>
      <c r="N95" s="87" t="s">
        <v>5</v>
      </c>
      <c r="O95" s="90">
        <v>26380</v>
      </c>
      <c r="P95" s="87">
        <v>1</v>
      </c>
      <c r="Q95" s="34" t="s">
        <v>57</v>
      </c>
      <c r="R95" s="34" t="s">
        <v>193</v>
      </c>
      <c r="S95" s="34">
        <v>47388.28</v>
      </c>
      <c r="T95" s="34">
        <v>22.782800000000002</v>
      </c>
    </row>
    <row r="96" spans="1:20" ht="14" outlineLevel="3" collapsed="1">
      <c r="A96" s="34"/>
      <c r="B96" s="34"/>
      <c r="C96" s="34"/>
      <c r="D96" s="34"/>
      <c r="E96" s="34"/>
      <c r="F96" s="37"/>
      <c r="G96" s="37"/>
      <c r="H96" s="37"/>
      <c r="I96" s="37"/>
      <c r="J96" s="34"/>
      <c r="K96" s="37"/>
      <c r="L96" s="87"/>
      <c r="M96" s="87"/>
      <c r="N96" s="87"/>
      <c r="O96" s="88" t="s">
        <v>63</v>
      </c>
      <c r="P96" s="87">
        <f>SUBTOTAL(9,P90:P95)</f>
        <v>6</v>
      </c>
      <c r="Q96" s="34"/>
      <c r="R96" s="34"/>
      <c r="S96" s="34"/>
      <c r="T96" s="34"/>
    </row>
    <row r="97" spans="1:20" ht="14" outlineLevel="2">
      <c r="A97" s="34"/>
      <c r="B97" s="34"/>
      <c r="C97" s="34"/>
      <c r="D97" s="34"/>
      <c r="E97" s="34"/>
      <c r="F97" s="37"/>
      <c r="G97" s="37"/>
      <c r="H97" s="37"/>
      <c r="I97" s="37"/>
      <c r="J97" s="34"/>
      <c r="K97" s="37"/>
      <c r="L97" s="87"/>
      <c r="M97" s="89" t="s">
        <v>150</v>
      </c>
      <c r="N97" s="87">
        <f>SUBTOTAL(3,N90:N95)</f>
        <v>6</v>
      </c>
      <c r="O97" s="90"/>
      <c r="P97" s="87"/>
      <c r="Q97" s="34"/>
      <c r="R97" s="34"/>
      <c r="S97" s="34"/>
      <c r="T97" s="34"/>
    </row>
    <row r="98" spans="1:20" ht="14" outlineLevel="1">
      <c r="A98" s="34"/>
      <c r="B98" s="34"/>
      <c r="C98" s="34"/>
      <c r="D98" s="34"/>
      <c r="E98" s="34"/>
      <c r="F98" s="37"/>
      <c r="G98" s="37"/>
      <c r="H98" s="37"/>
      <c r="I98" s="37"/>
      <c r="J98" s="34"/>
      <c r="K98" s="37"/>
      <c r="L98" s="89" t="s">
        <v>302</v>
      </c>
      <c r="M98" s="87">
        <f>SUBTOTAL(3,M83:M95)</f>
        <v>11</v>
      </c>
      <c r="N98" s="87"/>
      <c r="O98" s="90"/>
      <c r="P98" s="87"/>
      <c r="Q98" s="34"/>
      <c r="R98" s="34"/>
      <c r="S98" s="34"/>
      <c r="T98" s="34"/>
    </row>
    <row r="99" spans="1:20" ht="14" hidden="1" outlineLevel="4">
      <c r="A99" s="34">
        <v>881849</v>
      </c>
      <c r="B99" s="34" t="s">
        <v>303</v>
      </c>
      <c r="C99" s="34" t="s">
        <v>106</v>
      </c>
      <c r="D99" s="34" t="s">
        <v>304</v>
      </c>
      <c r="E99" s="34" t="s">
        <v>305</v>
      </c>
      <c r="F99" s="37">
        <v>38552</v>
      </c>
      <c r="G99" s="37">
        <v>42005</v>
      </c>
      <c r="H99" s="37">
        <v>38552</v>
      </c>
      <c r="I99" s="37">
        <v>38552</v>
      </c>
      <c r="J99" s="34" t="s">
        <v>192</v>
      </c>
      <c r="K99" s="37">
        <v>41640</v>
      </c>
      <c r="L99" s="55"/>
      <c r="M99" s="55">
        <v>15</v>
      </c>
      <c r="N99" s="55" t="s">
        <v>2</v>
      </c>
      <c r="O99" s="37">
        <v>25894</v>
      </c>
      <c r="P99" s="34">
        <v>0.5</v>
      </c>
      <c r="Q99" s="34" t="s">
        <v>57</v>
      </c>
      <c r="R99" s="34" t="s">
        <v>193</v>
      </c>
      <c r="S99" s="34">
        <v>22781.94</v>
      </c>
      <c r="T99" s="34">
        <v>21.9057</v>
      </c>
    </row>
    <row r="100" spans="1:20" ht="14" outlineLevel="3" collapsed="1">
      <c r="A100" s="34"/>
      <c r="B100" s="34"/>
      <c r="C100" s="34"/>
      <c r="D100" s="34"/>
      <c r="E100" s="34"/>
      <c r="F100" s="37"/>
      <c r="G100" s="37"/>
      <c r="H100" s="37"/>
      <c r="I100" s="37"/>
      <c r="J100" s="34"/>
      <c r="K100" s="37"/>
      <c r="L100" s="61"/>
      <c r="M100" s="61"/>
      <c r="N100" s="61"/>
      <c r="O100" s="63" t="s">
        <v>73</v>
      </c>
      <c r="P100" s="61">
        <f>SUBTOTAL(9,P99:P99)</f>
        <v>0.5</v>
      </c>
      <c r="Q100" s="34"/>
      <c r="R100" s="34"/>
      <c r="S100" s="34"/>
      <c r="T100" s="34"/>
    </row>
    <row r="101" spans="1:20" ht="14" outlineLevel="2">
      <c r="A101" s="34"/>
      <c r="B101" s="34"/>
      <c r="C101" s="34"/>
      <c r="D101" s="34"/>
      <c r="E101" s="34"/>
      <c r="F101" s="37"/>
      <c r="G101" s="37"/>
      <c r="H101" s="37"/>
      <c r="I101" s="37"/>
      <c r="J101" s="34"/>
      <c r="K101" s="37"/>
      <c r="L101" s="61"/>
      <c r="M101" s="65" t="s">
        <v>128</v>
      </c>
      <c r="N101" s="61">
        <f>SUBTOTAL(3,N99:N99)</f>
        <v>1</v>
      </c>
      <c r="O101" s="64"/>
      <c r="P101" s="61"/>
      <c r="Q101" s="34"/>
      <c r="R101" s="34"/>
      <c r="S101" s="34"/>
      <c r="T101" s="34"/>
    </row>
    <row r="102" spans="1:20" ht="14" hidden="1" outlineLevel="4">
      <c r="A102" s="34">
        <v>890384</v>
      </c>
      <c r="B102" s="34" t="s">
        <v>306</v>
      </c>
      <c r="C102" s="34" t="s">
        <v>53</v>
      </c>
      <c r="D102" s="34" t="s">
        <v>307</v>
      </c>
      <c r="E102" s="34" t="s">
        <v>305</v>
      </c>
      <c r="F102" s="37">
        <v>37081</v>
      </c>
      <c r="G102" s="37">
        <v>41275</v>
      </c>
      <c r="H102" s="37">
        <v>37081</v>
      </c>
      <c r="I102" s="37">
        <v>37081</v>
      </c>
      <c r="J102" s="34" t="s">
        <v>192</v>
      </c>
      <c r="K102" s="37">
        <v>41640</v>
      </c>
      <c r="L102" s="61"/>
      <c r="M102" s="61">
        <v>15</v>
      </c>
      <c r="N102" s="61" t="s">
        <v>5</v>
      </c>
      <c r="O102" s="64">
        <v>27236</v>
      </c>
      <c r="P102" s="61">
        <v>1</v>
      </c>
      <c r="Q102" s="34" t="s">
        <v>57</v>
      </c>
      <c r="R102" s="34" t="s">
        <v>193</v>
      </c>
      <c r="S102" s="34">
        <v>48440.49</v>
      </c>
      <c r="T102" s="34">
        <v>23.288699999999999</v>
      </c>
    </row>
    <row r="103" spans="1:20" ht="14" outlineLevel="3" collapsed="1">
      <c r="A103" s="34"/>
      <c r="B103" s="34"/>
      <c r="C103" s="34"/>
      <c r="D103" s="34"/>
      <c r="E103" s="34"/>
      <c r="F103" s="37"/>
      <c r="G103" s="37"/>
      <c r="H103" s="37"/>
      <c r="I103" s="37"/>
      <c r="J103" s="34"/>
      <c r="K103" s="37"/>
      <c r="L103" s="61"/>
      <c r="M103" s="61"/>
      <c r="N103" s="61"/>
      <c r="O103" s="63" t="s">
        <v>63</v>
      </c>
      <c r="P103" s="61">
        <f>SUBTOTAL(9,P102:P102)</f>
        <v>1</v>
      </c>
      <c r="Q103" s="34"/>
      <c r="R103" s="34"/>
      <c r="S103" s="34"/>
      <c r="T103" s="34"/>
    </row>
    <row r="104" spans="1:20" ht="14" outlineLevel="2">
      <c r="A104" s="34"/>
      <c r="B104" s="34"/>
      <c r="C104" s="34"/>
      <c r="D104" s="34"/>
      <c r="E104" s="34"/>
      <c r="F104" s="37"/>
      <c r="G104" s="37"/>
      <c r="H104" s="37"/>
      <c r="I104" s="37"/>
      <c r="J104" s="34"/>
      <c r="K104" s="37"/>
      <c r="L104" s="61"/>
      <c r="M104" s="65" t="s">
        <v>150</v>
      </c>
      <c r="N104" s="61">
        <f>SUBTOTAL(3,N102:N102)</f>
        <v>1</v>
      </c>
      <c r="O104" s="64"/>
      <c r="P104" s="61"/>
      <c r="Q104" s="34"/>
      <c r="R104" s="34"/>
      <c r="S104" s="34"/>
      <c r="T104" s="34"/>
    </row>
    <row r="105" spans="1:20" ht="14" outlineLevel="1">
      <c r="A105" s="34"/>
      <c r="B105" s="34"/>
      <c r="C105" s="34"/>
      <c r="D105" s="34"/>
      <c r="E105" s="34"/>
      <c r="F105" s="37"/>
      <c r="G105" s="37"/>
      <c r="H105" s="37"/>
      <c r="I105" s="37"/>
      <c r="J105" s="34"/>
      <c r="K105" s="37"/>
      <c r="L105" s="65" t="s">
        <v>308</v>
      </c>
      <c r="M105" s="61">
        <f>SUBTOTAL(3,M99:M102)</f>
        <v>3</v>
      </c>
      <c r="N105" s="61"/>
      <c r="O105" s="64"/>
      <c r="P105" s="61"/>
      <c r="Q105" s="34"/>
      <c r="R105" s="34"/>
      <c r="S105" s="34"/>
      <c r="T105" s="34"/>
    </row>
    <row r="106" spans="1:20" ht="14" hidden="1" outlineLevel="4">
      <c r="A106" s="34">
        <v>2060885</v>
      </c>
      <c r="B106" s="34" t="s">
        <v>309</v>
      </c>
      <c r="C106" s="34" t="s">
        <v>60</v>
      </c>
      <c r="D106" s="34" t="s">
        <v>310</v>
      </c>
      <c r="E106" s="34" t="s">
        <v>101</v>
      </c>
      <c r="F106" s="37">
        <v>41153</v>
      </c>
      <c r="G106" s="34"/>
      <c r="H106" s="34"/>
      <c r="I106" s="34"/>
      <c r="J106" s="34" t="s">
        <v>192</v>
      </c>
      <c r="K106" s="37">
        <v>41834</v>
      </c>
      <c r="L106" s="55"/>
      <c r="M106" s="55">
        <v>16</v>
      </c>
      <c r="N106" s="55" t="s">
        <v>6</v>
      </c>
      <c r="O106" s="37">
        <v>32834</v>
      </c>
      <c r="P106" s="34">
        <v>1</v>
      </c>
      <c r="Q106" s="34" t="s">
        <v>57</v>
      </c>
      <c r="R106" s="34" t="s">
        <v>193</v>
      </c>
      <c r="S106" s="34">
        <v>33683.58</v>
      </c>
      <c r="T106" s="34">
        <v>16.193999999999999</v>
      </c>
    </row>
    <row r="107" spans="1:20" ht="14" hidden="1" outlineLevel="4">
      <c r="A107" s="34">
        <v>2065010</v>
      </c>
      <c r="B107" s="34" t="s">
        <v>311</v>
      </c>
      <c r="C107" s="34" t="s">
        <v>60</v>
      </c>
      <c r="D107" s="34" t="s">
        <v>312</v>
      </c>
      <c r="E107" s="34" t="s">
        <v>101</v>
      </c>
      <c r="F107" s="37">
        <v>41883</v>
      </c>
      <c r="G107" s="34"/>
      <c r="H107" s="34"/>
      <c r="I107" s="34"/>
      <c r="J107" s="34" t="s">
        <v>192</v>
      </c>
      <c r="K107" s="37">
        <v>41913</v>
      </c>
      <c r="L107" s="55"/>
      <c r="M107" s="55">
        <v>16</v>
      </c>
      <c r="N107" s="55" t="s">
        <v>6</v>
      </c>
      <c r="O107" s="37">
        <v>30260</v>
      </c>
      <c r="P107" s="34">
        <v>1</v>
      </c>
      <c r="Q107" s="34" t="s">
        <v>57</v>
      </c>
      <c r="R107" s="34" t="s">
        <v>193</v>
      </c>
      <c r="S107" s="34">
        <v>33683.58</v>
      </c>
      <c r="T107" s="34">
        <v>16.193999999999999</v>
      </c>
    </row>
    <row r="108" spans="1:20" ht="14" hidden="1" outlineLevel="4">
      <c r="A108" s="34">
        <v>2065143</v>
      </c>
      <c r="B108" s="34" t="s">
        <v>313</v>
      </c>
      <c r="C108" s="34" t="s">
        <v>112</v>
      </c>
      <c r="D108" s="34" t="s">
        <v>314</v>
      </c>
      <c r="E108" s="34" t="s">
        <v>101</v>
      </c>
      <c r="F108" s="37">
        <v>41925</v>
      </c>
      <c r="G108" s="34"/>
      <c r="H108" s="34"/>
      <c r="I108" s="34"/>
      <c r="J108" s="34" t="s">
        <v>192</v>
      </c>
      <c r="K108" s="37">
        <v>41925</v>
      </c>
      <c r="L108" s="55"/>
      <c r="M108" s="55">
        <v>16</v>
      </c>
      <c r="N108" s="55" t="s">
        <v>6</v>
      </c>
      <c r="O108" s="37">
        <v>31710</v>
      </c>
      <c r="P108" s="34">
        <v>1</v>
      </c>
      <c r="Q108" s="34" t="s">
        <v>57</v>
      </c>
      <c r="R108" s="34" t="s">
        <v>193</v>
      </c>
      <c r="S108" s="34">
        <v>33683.58</v>
      </c>
      <c r="T108" s="34">
        <v>16.193999999999999</v>
      </c>
    </row>
    <row r="109" spans="1:20" ht="14" outlineLevel="3" collapsed="1">
      <c r="A109" s="34"/>
      <c r="B109" s="34"/>
      <c r="C109" s="34"/>
      <c r="D109" s="34"/>
      <c r="E109" s="34"/>
      <c r="F109" s="37"/>
      <c r="G109" s="34"/>
      <c r="H109" s="34"/>
      <c r="I109" s="34"/>
      <c r="J109" s="34"/>
      <c r="K109" s="37"/>
      <c r="L109" s="55"/>
      <c r="M109" s="55"/>
      <c r="N109" s="55"/>
      <c r="O109" s="40" t="s">
        <v>63</v>
      </c>
      <c r="P109" s="34">
        <f>SUBTOTAL(9,P106:P108)</f>
        <v>3</v>
      </c>
      <c r="Q109" s="34"/>
      <c r="R109" s="34"/>
      <c r="S109" s="34"/>
      <c r="T109" s="34"/>
    </row>
    <row r="110" spans="1:20" ht="14" outlineLevel="2">
      <c r="A110" s="34"/>
      <c r="B110" s="34"/>
      <c r="C110" s="34"/>
      <c r="D110" s="34"/>
      <c r="E110" s="34"/>
      <c r="F110" s="37"/>
      <c r="G110" s="34"/>
      <c r="H110" s="34"/>
      <c r="I110" s="34"/>
      <c r="J110" s="34"/>
      <c r="K110" s="37"/>
      <c r="L110" s="55"/>
      <c r="M110" s="60" t="s">
        <v>119</v>
      </c>
      <c r="N110" s="55">
        <f>SUBTOTAL(3,N106:N108)</f>
        <v>3</v>
      </c>
      <c r="O110" s="37"/>
      <c r="P110" s="34"/>
      <c r="Q110" s="34"/>
      <c r="R110" s="34"/>
      <c r="S110" s="34"/>
      <c r="T110" s="34"/>
    </row>
    <row r="111" spans="1:20" ht="14" hidden="1" outlineLevel="4">
      <c r="A111" s="34">
        <v>1818231</v>
      </c>
      <c r="B111" s="34" t="s">
        <v>315</v>
      </c>
      <c r="C111" s="34" t="s">
        <v>53</v>
      </c>
      <c r="D111" s="34" t="s">
        <v>316</v>
      </c>
      <c r="E111" s="34" t="s">
        <v>101</v>
      </c>
      <c r="F111" s="37">
        <v>38593</v>
      </c>
      <c r="G111" s="37">
        <v>42005</v>
      </c>
      <c r="H111" s="34"/>
      <c r="I111" s="34"/>
      <c r="J111" s="34" t="s">
        <v>192</v>
      </c>
      <c r="K111" s="37">
        <v>41913</v>
      </c>
      <c r="L111" s="55"/>
      <c r="M111" s="55">
        <v>16</v>
      </c>
      <c r="N111" s="55" t="s">
        <v>7</v>
      </c>
      <c r="O111" s="37">
        <v>31645</v>
      </c>
      <c r="P111" s="34">
        <v>1</v>
      </c>
      <c r="Q111" s="34" t="s">
        <v>57</v>
      </c>
      <c r="R111" s="34" t="s">
        <v>193</v>
      </c>
      <c r="S111" s="34">
        <v>35367.760000000002</v>
      </c>
      <c r="T111" s="34">
        <v>17.003699999999998</v>
      </c>
    </row>
    <row r="112" spans="1:20" ht="14" outlineLevel="3" collapsed="1">
      <c r="A112" s="34"/>
      <c r="B112" s="34"/>
      <c r="C112" s="34"/>
      <c r="D112" s="34"/>
      <c r="E112" s="34"/>
      <c r="F112" s="37"/>
      <c r="G112" s="37"/>
      <c r="H112" s="34"/>
      <c r="I112" s="34"/>
      <c r="J112" s="34"/>
      <c r="K112" s="37"/>
      <c r="L112" s="55"/>
      <c r="M112" s="55"/>
      <c r="N112" s="55"/>
      <c r="O112" s="40" t="s">
        <v>63</v>
      </c>
      <c r="P112" s="34">
        <f>SUBTOTAL(9,P111:P111)</f>
        <v>1</v>
      </c>
      <c r="Q112" s="34"/>
      <c r="R112" s="34"/>
      <c r="S112" s="34"/>
      <c r="T112" s="34"/>
    </row>
    <row r="113" spans="1:20" ht="14" outlineLevel="2">
      <c r="A113" s="34"/>
      <c r="B113" s="34"/>
      <c r="C113" s="34"/>
      <c r="D113" s="34"/>
      <c r="E113" s="34"/>
      <c r="F113" s="37"/>
      <c r="G113" s="37"/>
      <c r="H113" s="34"/>
      <c r="I113" s="34"/>
      <c r="J113" s="34"/>
      <c r="K113" s="37"/>
      <c r="L113" s="55"/>
      <c r="M113" s="60" t="s">
        <v>317</v>
      </c>
      <c r="N113" s="55">
        <f>SUBTOTAL(3,N111:N111)</f>
        <v>1</v>
      </c>
      <c r="O113" s="37"/>
      <c r="P113" s="34"/>
      <c r="Q113" s="34"/>
      <c r="R113" s="34"/>
      <c r="S113" s="34"/>
      <c r="T113" s="34"/>
    </row>
    <row r="114" spans="1:20" ht="14" hidden="1" outlineLevel="4">
      <c r="A114" s="34">
        <v>1587261</v>
      </c>
      <c r="B114" s="34" t="s">
        <v>318</v>
      </c>
      <c r="C114" s="34" t="s">
        <v>53</v>
      </c>
      <c r="D114" s="34" t="s">
        <v>319</v>
      </c>
      <c r="E114" s="34" t="s">
        <v>101</v>
      </c>
      <c r="F114" s="37">
        <v>38628</v>
      </c>
      <c r="G114" s="37">
        <v>42005</v>
      </c>
      <c r="H114" s="34"/>
      <c r="I114" s="34"/>
      <c r="J114" s="34" t="s">
        <v>192</v>
      </c>
      <c r="K114" s="37">
        <v>41640</v>
      </c>
      <c r="L114" s="55"/>
      <c r="M114" s="55">
        <v>16</v>
      </c>
      <c r="N114" s="55" t="s">
        <v>8</v>
      </c>
      <c r="O114" s="37">
        <v>31282</v>
      </c>
      <c r="P114" s="34">
        <v>0.8</v>
      </c>
      <c r="Q114" s="34" t="s">
        <v>57</v>
      </c>
      <c r="R114" s="34" t="s">
        <v>193</v>
      </c>
      <c r="S114" s="34">
        <v>29708.92</v>
      </c>
      <c r="T114" s="34">
        <v>17.853899999999999</v>
      </c>
    </row>
    <row r="115" spans="1:20" ht="14" outlineLevel="3" collapsed="1">
      <c r="A115" s="34"/>
      <c r="B115" s="34"/>
      <c r="C115" s="34"/>
      <c r="D115" s="34"/>
      <c r="E115" s="34"/>
      <c r="F115" s="37"/>
      <c r="G115" s="37"/>
      <c r="H115" s="34"/>
      <c r="I115" s="34"/>
      <c r="J115" s="34"/>
      <c r="K115" s="37"/>
      <c r="L115" s="55"/>
      <c r="M115" s="55"/>
      <c r="N115" s="55"/>
      <c r="O115" s="40" t="s">
        <v>78</v>
      </c>
      <c r="P115" s="34">
        <f>SUBTOTAL(9,P114:P114)</f>
        <v>0.8</v>
      </c>
      <c r="Q115" s="34"/>
      <c r="R115" s="34"/>
      <c r="S115" s="34"/>
      <c r="T115" s="34"/>
    </row>
    <row r="116" spans="1:20" ht="14" outlineLevel="2">
      <c r="A116" s="34"/>
      <c r="B116" s="34"/>
      <c r="C116" s="34"/>
      <c r="D116" s="34"/>
      <c r="E116" s="34"/>
      <c r="F116" s="37"/>
      <c r="G116" s="37"/>
      <c r="H116" s="34"/>
      <c r="I116" s="34"/>
      <c r="J116" s="34"/>
      <c r="K116" s="37"/>
      <c r="L116" s="55"/>
      <c r="M116" s="60" t="s">
        <v>155</v>
      </c>
      <c r="N116" s="55">
        <f>SUBTOTAL(3,N114:N114)</f>
        <v>1</v>
      </c>
      <c r="O116" s="37"/>
      <c r="P116" s="34"/>
      <c r="Q116" s="34"/>
      <c r="R116" s="34"/>
      <c r="S116" s="34"/>
      <c r="T116" s="34"/>
    </row>
    <row r="117" spans="1:20" ht="14" hidden="1" outlineLevel="4">
      <c r="A117" s="34">
        <v>2056155</v>
      </c>
      <c r="B117" s="34" t="s">
        <v>320</v>
      </c>
      <c r="C117" s="34" t="s">
        <v>106</v>
      </c>
      <c r="D117" s="34" t="s">
        <v>321</v>
      </c>
      <c r="E117" s="34" t="s">
        <v>322</v>
      </c>
      <c r="F117" s="37">
        <v>40360</v>
      </c>
      <c r="G117" s="37">
        <v>42005</v>
      </c>
      <c r="H117" s="34"/>
      <c r="I117" s="34"/>
      <c r="J117" s="34" t="s">
        <v>192</v>
      </c>
      <c r="K117" s="37">
        <v>41640</v>
      </c>
      <c r="L117" s="55"/>
      <c r="M117" s="55">
        <v>16</v>
      </c>
      <c r="N117" s="55" t="s">
        <v>9</v>
      </c>
      <c r="O117" s="37">
        <v>22413</v>
      </c>
      <c r="P117" s="34">
        <v>1</v>
      </c>
      <c r="Q117" s="34" t="s">
        <v>57</v>
      </c>
      <c r="R117" s="34" t="s">
        <v>193</v>
      </c>
      <c r="S117" s="34">
        <v>38992.949999999997</v>
      </c>
      <c r="T117" s="34">
        <v>18.746600000000001</v>
      </c>
    </row>
    <row r="118" spans="1:20" ht="14" hidden="1" outlineLevel="4">
      <c r="A118" s="34">
        <v>2058225</v>
      </c>
      <c r="B118" s="34" t="s">
        <v>323</v>
      </c>
      <c r="C118" s="34" t="s">
        <v>112</v>
      </c>
      <c r="D118" s="34" t="s">
        <v>324</v>
      </c>
      <c r="E118" s="34" t="s">
        <v>101</v>
      </c>
      <c r="F118" s="37">
        <v>40679</v>
      </c>
      <c r="G118" s="37">
        <v>42005</v>
      </c>
      <c r="H118" s="34"/>
      <c r="I118" s="34"/>
      <c r="J118" s="34" t="s">
        <v>192</v>
      </c>
      <c r="K118" s="37">
        <v>41640</v>
      </c>
      <c r="L118" s="55"/>
      <c r="M118" s="55">
        <v>16</v>
      </c>
      <c r="N118" s="55" t="s">
        <v>9</v>
      </c>
      <c r="O118" s="37">
        <v>30161</v>
      </c>
      <c r="P118" s="34">
        <v>1</v>
      </c>
      <c r="Q118" s="34" t="s">
        <v>57</v>
      </c>
      <c r="R118" s="34" t="s">
        <v>193</v>
      </c>
      <c r="S118" s="34">
        <v>38992.949999999997</v>
      </c>
      <c r="T118" s="34">
        <v>18.746600000000001</v>
      </c>
    </row>
    <row r="119" spans="1:20" ht="14" outlineLevel="3" collapsed="1">
      <c r="A119" s="34"/>
      <c r="B119" s="34"/>
      <c r="C119" s="34"/>
      <c r="D119" s="34"/>
      <c r="E119" s="34"/>
      <c r="F119" s="37"/>
      <c r="G119" s="37"/>
      <c r="H119" s="34"/>
      <c r="I119" s="34"/>
      <c r="J119" s="34"/>
      <c r="K119" s="37"/>
      <c r="L119" s="55"/>
      <c r="M119" s="55"/>
      <c r="N119" s="55"/>
      <c r="O119" s="40" t="s">
        <v>63</v>
      </c>
      <c r="P119" s="34">
        <f>SUBTOTAL(9,P117:P118)</f>
        <v>2</v>
      </c>
      <c r="Q119" s="34"/>
      <c r="R119" s="34"/>
      <c r="S119" s="34"/>
      <c r="T119" s="34"/>
    </row>
    <row r="120" spans="1:20" ht="14" outlineLevel="2">
      <c r="A120" s="34"/>
      <c r="B120" s="34"/>
      <c r="C120" s="34"/>
      <c r="D120" s="34"/>
      <c r="E120" s="34"/>
      <c r="F120" s="37"/>
      <c r="G120" s="37"/>
      <c r="H120" s="34"/>
      <c r="I120" s="34"/>
      <c r="J120" s="34"/>
      <c r="K120" s="37"/>
      <c r="L120" s="55"/>
      <c r="M120" s="60" t="s">
        <v>325</v>
      </c>
      <c r="N120" s="55">
        <f>SUBTOTAL(3,N117:N118)</f>
        <v>2</v>
      </c>
      <c r="O120" s="37"/>
      <c r="P120" s="34"/>
      <c r="Q120" s="34"/>
      <c r="R120" s="34"/>
      <c r="S120" s="34"/>
      <c r="T120" s="34"/>
    </row>
    <row r="121" spans="1:20" ht="14" hidden="1" outlineLevel="4">
      <c r="A121" s="34">
        <v>313220</v>
      </c>
      <c r="B121" s="34" t="s">
        <v>326</v>
      </c>
      <c r="C121" s="34" t="s">
        <v>53</v>
      </c>
      <c r="D121" s="34" t="s">
        <v>327</v>
      </c>
      <c r="E121" s="34" t="s">
        <v>101</v>
      </c>
      <c r="F121" s="37">
        <v>39114</v>
      </c>
      <c r="G121" s="37">
        <v>42005</v>
      </c>
      <c r="H121" s="34"/>
      <c r="I121" s="34"/>
      <c r="J121" s="34" t="s">
        <v>192</v>
      </c>
      <c r="K121" s="37">
        <v>41640</v>
      </c>
      <c r="L121" s="55"/>
      <c r="M121" s="55">
        <v>16</v>
      </c>
      <c r="N121" s="55" t="s">
        <v>11</v>
      </c>
      <c r="O121" s="37">
        <v>23125</v>
      </c>
      <c r="P121" s="34">
        <v>1</v>
      </c>
      <c r="Q121" s="34" t="s">
        <v>57</v>
      </c>
      <c r="R121" s="34" t="s">
        <v>193</v>
      </c>
      <c r="S121" s="34">
        <v>42989.73</v>
      </c>
      <c r="T121" s="34">
        <v>20.668099999999999</v>
      </c>
    </row>
    <row r="122" spans="1:20" ht="14" outlineLevel="3" collapsed="1">
      <c r="A122" s="34"/>
      <c r="B122" s="34"/>
      <c r="C122" s="34"/>
      <c r="D122" s="34"/>
      <c r="E122" s="34"/>
      <c r="F122" s="37"/>
      <c r="G122" s="37"/>
      <c r="H122" s="34"/>
      <c r="I122" s="34"/>
      <c r="J122" s="34"/>
      <c r="K122" s="37"/>
      <c r="L122" s="55"/>
      <c r="M122" s="55"/>
      <c r="N122" s="55"/>
      <c r="O122" s="40" t="s">
        <v>63</v>
      </c>
      <c r="P122" s="34">
        <f>SUBTOTAL(9,P121:P121)</f>
        <v>1</v>
      </c>
      <c r="Q122" s="34"/>
      <c r="R122" s="34"/>
      <c r="S122" s="34"/>
      <c r="T122" s="34"/>
    </row>
    <row r="123" spans="1:20" ht="14" outlineLevel="2">
      <c r="A123" s="34"/>
      <c r="B123" s="34"/>
      <c r="C123" s="34"/>
      <c r="D123" s="34"/>
      <c r="E123" s="34"/>
      <c r="F123" s="37"/>
      <c r="G123" s="37"/>
      <c r="H123" s="34"/>
      <c r="I123" s="34"/>
      <c r="J123" s="34"/>
      <c r="K123" s="37"/>
      <c r="L123" s="55"/>
      <c r="M123" s="60" t="s">
        <v>328</v>
      </c>
      <c r="N123" s="55">
        <f>SUBTOTAL(3,N121:N121)</f>
        <v>1</v>
      </c>
      <c r="O123" s="37"/>
      <c r="P123" s="34"/>
      <c r="Q123" s="34"/>
      <c r="R123" s="34"/>
      <c r="S123" s="34"/>
      <c r="T123" s="34"/>
    </row>
    <row r="124" spans="1:20" ht="14" hidden="1" outlineLevel="4">
      <c r="A124" s="34">
        <v>522969</v>
      </c>
      <c r="B124" s="34" t="s">
        <v>329</v>
      </c>
      <c r="C124" s="34" t="s">
        <v>106</v>
      </c>
      <c r="D124" s="34" t="s">
        <v>330</v>
      </c>
      <c r="E124" s="34" t="s">
        <v>101</v>
      </c>
      <c r="F124" s="37">
        <v>39391</v>
      </c>
      <c r="G124" s="37">
        <v>42005</v>
      </c>
      <c r="H124" s="34"/>
      <c r="I124" s="34"/>
      <c r="J124" s="34" t="s">
        <v>192</v>
      </c>
      <c r="K124" s="37">
        <v>41640</v>
      </c>
      <c r="L124" s="55"/>
      <c r="M124" s="55">
        <v>16</v>
      </c>
      <c r="N124" s="55" t="s">
        <v>0</v>
      </c>
      <c r="O124" s="37">
        <v>25019</v>
      </c>
      <c r="P124" s="34">
        <v>1</v>
      </c>
      <c r="Q124" s="34" t="s">
        <v>57</v>
      </c>
      <c r="R124" s="34" t="s">
        <v>193</v>
      </c>
      <c r="S124" s="34">
        <v>45139.22</v>
      </c>
      <c r="T124" s="34">
        <v>21.701499999999999</v>
      </c>
    </row>
    <row r="125" spans="1:20" ht="14" outlineLevel="3" collapsed="1">
      <c r="A125" s="34"/>
      <c r="B125" s="34"/>
      <c r="C125" s="34"/>
      <c r="D125" s="34"/>
      <c r="E125" s="34"/>
      <c r="F125" s="37"/>
      <c r="G125" s="37"/>
      <c r="H125" s="34"/>
      <c r="I125" s="34"/>
      <c r="J125" s="34"/>
      <c r="K125" s="37"/>
      <c r="L125" s="55"/>
      <c r="M125" s="55"/>
      <c r="N125" s="55"/>
      <c r="O125" s="40" t="s">
        <v>63</v>
      </c>
      <c r="P125" s="34">
        <f>SUBTOTAL(9,P124:P124)</f>
        <v>1</v>
      </c>
      <c r="Q125" s="34"/>
      <c r="R125" s="34"/>
      <c r="S125" s="34"/>
      <c r="T125" s="34"/>
    </row>
    <row r="126" spans="1:20" ht="14" hidden="1" outlineLevel="4">
      <c r="A126" s="34">
        <v>627527</v>
      </c>
      <c r="B126" s="34" t="s">
        <v>331</v>
      </c>
      <c r="C126" s="34" t="s">
        <v>53</v>
      </c>
      <c r="D126" s="34" t="s">
        <v>332</v>
      </c>
      <c r="E126" s="34" t="s">
        <v>333</v>
      </c>
      <c r="F126" s="37">
        <v>36543</v>
      </c>
      <c r="G126" s="37">
        <v>42005</v>
      </c>
      <c r="H126" s="37">
        <v>39600</v>
      </c>
      <c r="I126" s="34"/>
      <c r="J126" s="34" t="s">
        <v>192</v>
      </c>
      <c r="K126" s="37">
        <v>41640</v>
      </c>
      <c r="L126" s="55"/>
      <c r="M126" s="55">
        <v>16</v>
      </c>
      <c r="N126" s="55" t="s">
        <v>0</v>
      </c>
      <c r="O126" s="37">
        <v>22184</v>
      </c>
      <c r="P126" s="34">
        <v>0.72</v>
      </c>
      <c r="Q126" s="34" t="s">
        <v>57</v>
      </c>
      <c r="R126" s="34" t="s">
        <v>193</v>
      </c>
      <c r="S126" s="34">
        <v>32500.240000000002</v>
      </c>
      <c r="T126" s="34">
        <v>21.701499999999999</v>
      </c>
    </row>
    <row r="127" spans="1:20" ht="14" outlineLevel="3" collapsed="1">
      <c r="A127" s="34"/>
      <c r="B127" s="34"/>
      <c r="C127" s="34"/>
      <c r="D127" s="34"/>
      <c r="E127" s="34"/>
      <c r="F127" s="37"/>
      <c r="G127" s="37"/>
      <c r="H127" s="37"/>
      <c r="I127" s="34"/>
      <c r="J127" s="34"/>
      <c r="K127" s="37"/>
      <c r="L127" s="55"/>
      <c r="M127" s="55"/>
      <c r="N127" s="55"/>
      <c r="O127" s="40" t="s">
        <v>334</v>
      </c>
      <c r="P127" s="34">
        <f>SUBTOTAL(9,P126:P126)</f>
        <v>0.72</v>
      </c>
      <c r="Q127" s="34"/>
      <c r="R127" s="34"/>
      <c r="S127" s="34"/>
      <c r="T127" s="34"/>
    </row>
    <row r="128" spans="1:20" ht="14" hidden="1" outlineLevel="4">
      <c r="A128" s="34">
        <v>999465</v>
      </c>
      <c r="B128" s="34" t="s">
        <v>335</v>
      </c>
      <c r="C128" s="34" t="s">
        <v>60</v>
      </c>
      <c r="D128" s="34" t="s">
        <v>336</v>
      </c>
      <c r="E128" s="34" t="s">
        <v>101</v>
      </c>
      <c r="F128" s="37">
        <v>38614</v>
      </c>
      <c r="G128" s="37">
        <v>42005</v>
      </c>
      <c r="H128" s="37">
        <v>38891</v>
      </c>
      <c r="I128" s="37">
        <v>38614</v>
      </c>
      <c r="J128" s="34" t="s">
        <v>192</v>
      </c>
      <c r="K128" s="37">
        <v>41640</v>
      </c>
      <c r="L128" s="55"/>
      <c r="M128" s="55">
        <v>16</v>
      </c>
      <c r="N128" s="55" t="s">
        <v>0</v>
      </c>
      <c r="O128" s="37">
        <v>21284</v>
      </c>
      <c r="P128" s="34">
        <v>1</v>
      </c>
      <c r="Q128" s="34" t="s">
        <v>57</v>
      </c>
      <c r="R128" s="34" t="s">
        <v>193</v>
      </c>
      <c r="S128" s="34">
        <v>45139.22</v>
      </c>
      <c r="T128" s="34">
        <v>21.701499999999999</v>
      </c>
    </row>
    <row r="129" spans="1:20" ht="14" hidden="1" outlineLevel="4">
      <c r="A129" s="34">
        <v>1462167</v>
      </c>
      <c r="B129" s="34" t="s">
        <v>337</v>
      </c>
      <c r="C129" s="34" t="s">
        <v>53</v>
      </c>
      <c r="D129" s="34" t="s">
        <v>338</v>
      </c>
      <c r="E129" s="34" t="s">
        <v>101</v>
      </c>
      <c r="F129" s="37">
        <v>37895</v>
      </c>
      <c r="G129" s="37">
        <v>42005</v>
      </c>
      <c r="H129" s="34"/>
      <c r="I129" s="34"/>
      <c r="J129" s="34" t="s">
        <v>192</v>
      </c>
      <c r="K129" s="37">
        <v>41640</v>
      </c>
      <c r="L129" s="55"/>
      <c r="M129" s="55">
        <v>16</v>
      </c>
      <c r="N129" s="55" t="s">
        <v>0</v>
      </c>
      <c r="O129" s="37">
        <v>30868</v>
      </c>
      <c r="P129" s="34">
        <v>1</v>
      </c>
      <c r="Q129" s="34" t="s">
        <v>57</v>
      </c>
      <c r="R129" s="34" t="s">
        <v>193</v>
      </c>
      <c r="S129" s="34">
        <v>45139.22</v>
      </c>
      <c r="T129" s="34">
        <v>21.701499999999999</v>
      </c>
    </row>
    <row r="130" spans="1:20" ht="14" hidden="1" outlineLevel="4">
      <c r="A130" s="34">
        <v>1563773</v>
      </c>
      <c r="B130" s="34" t="s">
        <v>339</v>
      </c>
      <c r="C130" s="34" t="s">
        <v>66</v>
      </c>
      <c r="D130" s="34" t="s">
        <v>340</v>
      </c>
      <c r="E130" s="34" t="s">
        <v>101</v>
      </c>
      <c r="F130" s="37">
        <v>39595</v>
      </c>
      <c r="G130" s="37">
        <v>42005</v>
      </c>
      <c r="H130" s="34"/>
      <c r="I130" s="34"/>
      <c r="J130" s="34" t="s">
        <v>192</v>
      </c>
      <c r="K130" s="37">
        <v>41640</v>
      </c>
      <c r="L130" s="55"/>
      <c r="M130" s="55">
        <v>16</v>
      </c>
      <c r="N130" s="55" t="s">
        <v>0</v>
      </c>
      <c r="O130" s="37">
        <v>28323</v>
      </c>
      <c r="P130" s="34">
        <v>1</v>
      </c>
      <c r="Q130" s="34" t="s">
        <v>57</v>
      </c>
      <c r="R130" s="34" t="s">
        <v>193</v>
      </c>
      <c r="S130" s="34">
        <v>45139.22</v>
      </c>
      <c r="T130" s="34">
        <v>21.701499999999999</v>
      </c>
    </row>
    <row r="131" spans="1:20" ht="14" hidden="1" outlineLevel="4">
      <c r="A131" s="34">
        <v>987719</v>
      </c>
      <c r="B131" s="34" t="s">
        <v>341</v>
      </c>
      <c r="C131" s="34" t="s">
        <v>66</v>
      </c>
      <c r="D131" s="34" t="s">
        <v>342</v>
      </c>
      <c r="E131" s="34" t="s">
        <v>101</v>
      </c>
      <c r="F131" s="37">
        <v>39084</v>
      </c>
      <c r="G131" s="37">
        <v>42005</v>
      </c>
      <c r="H131" s="34"/>
      <c r="I131" s="34"/>
      <c r="J131" s="34" t="s">
        <v>192</v>
      </c>
      <c r="K131" s="37">
        <v>41821</v>
      </c>
      <c r="L131" s="55"/>
      <c r="M131" s="55">
        <v>16</v>
      </c>
      <c r="N131" s="55" t="s">
        <v>0</v>
      </c>
      <c r="O131" s="37">
        <v>27372</v>
      </c>
      <c r="P131" s="34">
        <v>1</v>
      </c>
      <c r="Q131" s="34" t="s">
        <v>57</v>
      </c>
      <c r="R131" s="34" t="s">
        <v>193</v>
      </c>
      <c r="S131" s="34">
        <v>45139.22</v>
      </c>
      <c r="T131" s="34">
        <v>21.701499999999999</v>
      </c>
    </row>
    <row r="132" spans="1:20" ht="14" hidden="1" outlineLevel="4">
      <c r="A132" s="34">
        <v>1658398</v>
      </c>
      <c r="B132" s="34" t="s">
        <v>343</v>
      </c>
      <c r="C132" s="34" t="s">
        <v>112</v>
      </c>
      <c r="D132" s="34" t="s">
        <v>344</v>
      </c>
      <c r="E132" s="34" t="s">
        <v>101</v>
      </c>
      <c r="F132" s="37">
        <v>39405</v>
      </c>
      <c r="G132" s="37">
        <v>42005</v>
      </c>
      <c r="H132" s="34"/>
      <c r="I132" s="34"/>
      <c r="J132" s="34" t="s">
        <v>192</v>
      </c>
      <c r="K132" s="37">
        <v>41852</v>
      </c>
      <c r="L132" s="55"/>
      <c r="M132" s="55">
        <v>16</v>
      </c>
      <c r="N132" s="55" t="s">
        <v>0</v>
      </c>
      <c r="O132" s="37">
        <v>28360</v>
      </c>
      <c r="P132" s="34">
        <v>1</v>
      </c>
      <c r="Q132" s="34" t="s">
        <v>57</v>
      </c>
      <c r="R132" s="34" t="s">
        <v>193</v>
      </c>
      <c r="S132" s="34">
        <v>45139.22</v>
      </c>
      <c r="T132" s="34">
        <v>21.701499999999999</v>
      </c>
    </row>
    <row r="133" spans="1:20" ht="14" outlineLevel="3" collapsed="1">
      <c r="A133" s="34"/>
      <c r="B133" s="34"/>
      <c r="C133" s="34"/>
      <c r="D133" s="34"/>
      <c r="E133" s="34"/>
      <c r="F133" s="37"/>
      <c r="G133" s="37"/>
      <c r="H133" s="34"/>
      <c r="I133" s="34"/>
      <c r="J133" s="34"/>
      <c r="K133" s="37"/>
      <c r="L133" s="55"/>
      <c r="M133" s="55"/>
      <c r="N133" s="55"/>
      <c r="O133" s="40" t="s">
        <v>63</v>
      </c>
      <c r="P133" s="34">
        <f>SUBTOTAL(9,P128:P132)</f>
        <v>5</v>
      </c>
      <c r="Q133" s="34"/>
      <c r="R133" s="34"/>
      <c r="S133" s="34"/>
      <c r="T133" s="34"/>
    </row>
    <row r="134" spans="1:20" ht="14" outlineLevel="2">
      <c r="A134" s="34"/>
      <c r="B134" s="34"/>
      <c r="C134" s="34"/>
      <c r="D134" s="34"/>
      <c r="E134" s="34"/>
      <c r="F134" s="37"/>
      <c r="G134" s="37"/>
      <c r="H134" s="34"/>
      <c r="I134" s="34"/>
      <c r="J134" s="34"/>
      <c r="K134" s="37"/>
      <c r="L134" s="55"/>
      <c r="M134" s="60" t="s">
        <v>158</v>
      </c>
      <c r="N134" s="55">
        <f>SUBTOTAL(3,N124:N132)</f>
        <v>7</v>
      </c>
      <c r="O134" s="37"/>
      <c r="P134" s="34"/>
      <c r="Q134" s="34"/>
      <c r="R134" s="34"/>
      <c r="S134" s="34"/>
      <c r="T134" s="34"/>
    </row>
    <row r="135" spans="1:20" ht="14" hidden="1" outlineLevel="4">
      <c r="A135" s="34">
        <v>1426916</v>
      </c>
      <c r="B135" s="34" t="s">
        <v>345</v>
      </c>
      <c r="C135" s="34" t="s">
        <v>60</v>
      </c>
      <c r="D135" s="34" t="s">
        <v>346</v>
      </c>
      <c r="E135" s="34" t="s">
        <v>101</v>
      </c>
      <c r="F135" s="37">
        <v>38538</v>
      </c>
      <c r="G135" s="37">
        <v>42005</v>
      </c>
      <c r="H135" s="37">
        <v>38538</v>
      </c>
      <c r="I135" s="37">
        <v>38538</v>
      </c>
      <c r="J135" s="34" t="s">
        <v>192</v>
      </c>
      <c r="K135" s="37">
        <v>41640</v>
      </c>
      <c r="L135" s="55"/>
      <c r="M135" s="55">
        <v>16</v>
      </c>
      <c r="N135" s="55" t="s">
        <v>1</v>
      </c>
      <c r="O135" s="37">
        <v>29410</v>
      </c>
      <c r="P135" s="34">
        <v>1</v>
      </c>
      <c r="Q135" s="34" t="s">
        <v>57</v>
      </c>
      <c r="R135" s="34" t="s">
        <v>193</v>
      </c>
      <c r="S135" s="34">
        <v>46042</v>
      </c>
      <c r="T135" s="34">
        <v>22.1356</v>
      </c>
    </row>
    <row r="136" spans="1:20" ht="14" hidden="1" outlineLevel="4">
      <c r="A136" s="34">
        <v>1688822</v>
      </c>
      <c r="B136" s="34" t="s">
        <v>347</v>
      </c>
      <c r="C136" s="34" t="s">
        <v>60</v>
      </c>
      <c r="D136" s="34" t="s">
        <v>348</v>
      </c>
      <c r="E136" s="34" t="s">
        <v>101</v>
      </c>
      <c r="F136" s="37">
        <v>38665</v>
      </c>
      <c r="G136" s="37">
        <v>42005</v>
      </c>
      <c r="H136" s="34"/>
      <c r="I136" s="34"/>
      <c r="J136" s="34" t="s">
        <v>192</v>
      </c>
      <c r="K136" s="37">
        <v>41640</v>
      </c>
      <c r="L136" s="55"/>
      <c r="M136" s="55">
        <v>16</v>
      </c>
      <c r="N136" s="55" t="s">
        <v>1</v>
      </c>
      <c r="O136" s="37">
        <v>31078</v>
      </c>
      <c r="P136" s="34">
        <v>1</v>
      </c>
      <c r="Q136" s="34" t="s">
        <v>57</v>
      </c>
      <c r="R136" s="34" t="s">
        <v>193</v>
      </c>
      <c r="S136" s="34">
        <v>46042</v>
      </c>
      <c r="T136" s="34">
        <v>22.1356</v>
      </c>
    </row>
    <row r="137" spans="1:20" ht="14" hidden="1" outlineLevel="4">
      <c r="A137" s="34">
        <v>2056162</v>
      </c>
      <c r="B137" s="34" t="s">
        <v>349</v>
      </c>
      <c r="C137" s="34" t="s">
        <v>106</v>
      </c>
      <c r="D137" s="34" t="s">
        <v>350</v>
      </c>
      <c r="E137" s="34" t="s">
        <v>322</v>
      </c>
      <c r="F137" s="37">
        <v>40360</v>
      </c>
      <c r="G137" s="37">
        <v>42005</v>
      </c>
      <c r="H137" s="34"/>
      <c r="I137" s="34"/>
      <c r="J137" s="34" t="s">
        <v>192</v>
      </c>
      <c r="K137" s="37">
        <v>41640</v>
      </c>
      <c r="L137" s="55"/>
      <c r="M137" s="55">
        <v>16</v>
      </c>
      <c r="N137" s="55" t="s">
        <v>1</v>
      </c>
      <c r="O137" s="37">
        <v>20766</v>
      </c>
      <c r="P137" s="34">
        <v>1</v>
      </c>
      <c r="Q137" s="34" t="s">
        <v>57</v>
      </c>
      <c r="R137" s="34" t="s">
        <v>193</v>
      </c>
      <c r="S137" s="34">
        <v>46042</v>
      </c>
      <c r="T137" s="34">
        <v>22.1356</v>
      </c>
    </row>
    <row r="138" spans="1:20" ht="14" hidden="1" outlineLevel="4">
      <c r="A138" s="34">
        <v>1678828</v>
      </c>
      <c r="B138" s="34" t="s">
        <v>351</v>
      </c>
      <c r="C138" s="34" t="s">
        <v>60</v>
      </c>
      <c r="D138" s="34" t="s">
        <v>352</v>
      </c>
      <c r="E138" s="34" t="s">
        <v>101</v>
      </c>
      <c r="F138" s="37">
        <v>38169</v>
      </c>
      <c r="G138" s="37">
        <v>42005</v>
      </c>
      <c r="H138" s="34"/>
      <c r="I138" s="34"/>
      <c r="J138" s="34" t="s">
        <v>192</v>
      </c>
      <c r="K138" s="37">
        <v>41821</v>
      </c>
      <c r="L138" s="57">
        <v>41952</v>
      </c>
      <c r="M138" s="55">
        <v>16</v>
      </c>
      <c r="N138" s="55" t="s">
        <v>1</v>
      </c>
      <c r="O138" s="37">
        <v>31329</v>
      </c>
      <c r="P138" s="34">
        <v>1</v>
      </c>
      <c r="Q138" s="34" t="s">
        <v>57</v>
      </c>
      <c r="R138" s="34" t="s">
        <v>193</v>
      </c>
      <c r="S138" s="34">
        <v>46042</v>
      </c>
      <c r="T138" s="34">
        <v>22.1356</v>
      </c>
    </row>
    <row r="139" spans="1:20" ht="14" hidden="1" outlineLevel="4">
      <c r="A139" s="34">
        <v>914017</v>
      </c>
      <c r="B139" s="34" t="s">
        <v>353</v>
      </c>
      <c r="C139" s="34" t="s">
        <v>60</v>
      </c>
      <c r="D139" s="34" t="s">
        <v>354</v>
      </c>
      <c r="E139" s="34" t="s">
        <v>101</v>
      </c>
      <c r="F139" s="37">
        <v>39225</v>
      </c>
      <c r="G139" s="37">
        <v>42005</v>
      </c>
      <c r="H139" s="34"/>
      <c r="I139" s="34"/>
      <c r="J139" s="34" t="s">
        <v>192</v>
      </c>
      <c r="K139" s="37">
        <v>41852</v>
      </c>
      <c r="L139" s="55"/>
      <c r="M139" s="55">
        <v>16</v>
      </c>
      <c r="N139" s="55" t="s">
        <v>1</v>
      </c>
      <c r="O139" s="37">
        <v>26519</v>
      </c>
      <c r="P139" s="34">
        <v>1</v>
      </c>
      <c r="Q139" s="34" t="s">
        <v>57</v>
      </c>
      <c r="R139" s="34" t="s">
        <v>193</v>
      </c>
      <c r="S139" s="34">
        <v>46042</v>
      </c>
      <c r="T139" s="34">
        <v>22.1356</v>
      </c>
    </row>
    <row r="140" spans="1:20" ht="14" outlineLevel="3" collapsed="1">
      <c r="A140" s="34"/>
      <c r="B140" s="34"/>
      <c r="C140" s="34"/>
      <c r="D140" s="34"/>
      <c r="E140" s="34"/>
      <c r="F140" s="37"/>
      <c r="G140" s="37"/>
      <c r="H140" s="34"/>
      <c r="I140" s="34"/>
      <c r="J140" s="34"/>
      <c r="K140" s="37"/>
      <c r="L140" s="91"/>
      <c r="M140" s="91"/>
      <c r="N140" s="91"/>
      <c r="O140" s="92" t="s">
        <v>63</v>
      </c>
      <c r="P140" s="91">
        <f>SUBTOTAL(9,P135:P139)</f>
        <v>5</v>
      </c>
      <c r="Q140" s="34"/>
      <c r="R140" s="34"/>
      <c r="S140" s="34"/>
      <c r="T140" s="34"/>
    </row>
    <row r="141" spans="1:20" ht="14" outlineLevel="2">
      <c r="A141" s="34"/>
      <c r="B141" s="34"/>
      <c r="C141" s="34"/>
      <c r="D141" s="34"/>
      <c r="E141" s="34"/>
      <c r="F141" s="37"/>
      <c r="G141" s="37"/>
      <c r="H141" s="34"/>
      <c r="I141" s="34"/>
      <c r="J141" s="34"/>
      <c r="K141" s="37"/>
      <c r="L141" s="91"/>
      <c r="M141" s="93" t="s">
        <v>122</v>
      </c>
      <c r="N141" s="91">
        <f>SUBTOTAL(3,N135:N139)</f>
        <v>5</v>
      </c>
      <c r="O141" s="94"/>
      <c r="P141" s="91"/>
      <c r="Q141" s="34"/>
      <c r="R141" s="34"/>
      <c r="S141" s="34"/>
      <c r="T141" s="34"/>
    </row>
    <row r="142" spans="1:20" ht="14" hidden="1" outlineLevel="4">
      <c r="A142" s="34">
        <v>1099653</v>
      </c>
      <c r="B142" s="34" t="s">
        <v>355</v>
      </c>
      <c r="C142" s="34" t="s">
        <v>53</v>
      </c>
      <c r="D142" s="34" t="s">
        <v>356</v>
      </c>
      <c r="E142" s="34" t="s">
        <v>101</v>
      </c>
      <c r="F142" s="37">
        <v>38769</v>
      </c>
      <c r="G142" s="37">
        <v>42005</v>
      </c>
      <c r="H142" s="37">
        <v>38769</v>
      </c>
      <c r="I142" s="37">
        <v>38769</v>
      </c>
      <c r="J142" s="34" t="s">
        <v>192</v>
      </c>
      <c r="K142" s="37">
        <v>41640</v>
      </c>
      <c r="L142" s="91"/>
      <c r="M142" s="91">
        <v>16</v>
      </c>
      <c r="N142" s="91" t="s">
        <v>2</v>
      </c>
      <c r="O142" s="94">
        <v>27468</v>
      </c>
      <c r="P142" s="91">
        <v>1</v>
      </c>
      <c r="Q142" s="34" t="s">
        <v>57</v>
      </c>
      <c r="R142" s="34" t="s">
        <v>193</v>
      </c>
      <c r="S142" s="34">
        <v>46663.57</v>
      </c>
      <c r="T142" s="34">
        <v>22.4344</v>
      </c>
    </row>
    <row r="143" spans="1:20" ht="14" hidden="1" outlineLevel="4">
      <c r="A143" s="34">
        <v>1811367</v>
      </c>
      <c r="B143" s="34" t="s">
        <v>357</v>
      </c>
      <c r="C143" s="34" t="s">
        <v>60</v>
      </c>
      <c r="D143" s="34" t="s">
        <v>358</v>
      </c>
      <c r="E143" s="34" t="s">
        <v>101</v>
      </c>
      <c r="F143" s="37">
        <v>38579</v>
      </c>
      <c r="G143" s="37">
        <v>42005</v>
      </c>
      <c r="H143" s="37">
        <v>38579</v>
      </c>
      <c r="I143" s="37">
        <v>38579</v>
      </c>
      <c r="J143" s="34" t="s">
        <v>192</v>
      </c>
      <c r="K143" s="37">
        <v>41852</v>
      </c>
      <c r="L143" s="91"/>
      <c r="M143" s="91">
        <v>16</v>
      </c>
      <c r="N143" s="91" t="s">
        <v>2</v>
      </c>
      <c r="O143" s="94">
        <v>21581</v>
      </c>
      <c r="P143" s="91">
        <v>1</v>
      </c>
      <c r="Q143" s="34" t="s">
        <v>57</v>
      </c>
      <c r="R143" s="34" t="s">
        <v>193</v>
      </c>
      <c r="S143" s="34">
        <v>46663.57</v>
      </c>
      <c r="T143" s="34">
        <v>22.4344</v>
      </c>
    </row>
    <row r="144" spans="1:20" ht="14" outlineLevel="3" collapsed="1">
      <c r="A144" s="34"/>
      <c r="B144" s="34"/>
      <c r="C144" s="34"/>
      <c r="D144" s="34"/>
      <c r="E144" s="34"/>
      <c r="F144" s="37"/>
      <c r="G144" s="37"/>
      <c r="H144" s="37"/>
      <c r="I144" s="37"/>
      <c r="J144" s="34"/>
      <c r="K144" s="37"/>
      <c r="L144" s="91"/>
      <c r="M144" s="91"/>
      <c r="N144" s="91"/>
      <c r="O144" s="92" t="s">
        <v>63</v>
      </c>
      <c r="P144" s="91">
        <f>SUBTOTAL(9,P142:P143)</f>
        <v>2</v>
      </c>
      <c r="Q144" s="34"/>
      <c r="R144" s="34"/>
      <c r="S144" s="34"/>
      <c r="T144" s="34"/>
    </row>
    <row r="145" spans="1:20" ht="14" outlineLevel="2">
      <c r="A145" s="34"/>
      <c r="B145" s="34"/>
      <c r="C145" s="34"/>
      <c r="D145" s="34"/>
      <c r="E145" s="34"/>
      <c r="F145" s="37"/>
      <c r="G145" s="37"/>
      <c r="H145" s="37"/>
      <c r="I145" s="37"/>
      <c r="J145" s="34"/>
      <c r="K145" s="37"/>
      <c r="L145" s="91"/>
      <c r="M145" s="93" t="s">
        <v>128</v>
      </c>
      <c r="N145" s="91">
        <f>SUBTOTAL(3,N142:N143)</f>
        <v>2</v>
      </c>
      <c r="O145" s="94"/>
      <c r="P145" s="91"/>
      <c r="Q145" s="34"/>
      <c r="R145" s="34"/>
      <c r="S145" s="34"/>
      <c r="T145" s="34"/>
    </row>
    <row r="146" spans="1:20" ht="14" hidden="1" outlineLevel="4">
      <c r="A146" s="34">
        <v>723007</v>
      </c>
      <c r="B146" s="34" t="s">
        <v>359</v>
      </c>
      <c r="C146" s="34" t="s">
        <v>60</v>
      </c>
      <c r="D146" s="34" t="s">
        <v>360</v>
      </c>
      <c r="E146" s="34" t="s">
        <v>101</v>
      </c>
      <c r="F146" s="37">
        <v>38425</v>
      </c>
      <c r="G146" s="37">
        <v>42005</v>
      </c>
      <c r="H146" s="37">
        <v>38425</v>
      </c>
      <c r="I146" s="37">
        <v>38425</v>
      </c>
      <c r="J146" s="34" t="s">
        <v>192</v>
      </c>
      <c r="K146" s="37">
        <v>41640</v>
      </c>
      <c r="L146" s="91"/>
      <c r="M146" s="91">
        <v>16</v>
      </c>
      <c r="N146" s="91" t="s">
        <v>3</v>
      </c>
      <c r="O146" s="94">
        <v>25788</v>
      </c>
      <c r="P146" s="91">
        <v>1</v>
      </c>
      <c r="Q146" s="34" t="s">
        <v>57</v>
      </c>
      <c r="R146" s="34" t="s">
        <v>193</v>
      </c>
      <c r="S146" s="34">
        <v>47293.53</v>
      </c>
      <c r="T146" s="34">
        <v>22.737300000000001</v>
      </c>
    </row>
    <row r="147" spans="1:20" ht="14" hidden="1" outlineLevel="4">
      <c r="A147" s="34">
        <v>796298</v>
      </c>
      <c r="B147" s="34" t="s">
        <v>361</v>
      </c>
      <c r="C147" s="34" t="s">
        <v>53</v>
      </c>
      <c r="D147" s="34" t="s">
        <v>362</v>
      </c>
      <c r="E147" s="34" t="s">
        <v>101</v>
      </c>
      <c r="F147" s="37">
        <v>38201</v>
      </c>
      <c r="G147" s="37">
        <v>42005</v>
      </c>
      <c r="H147" s="37">
        <v>38201</v>
      </c>
      <c r="I147" s="37">
        <v>38201</v>
      </c>
      <c r="J147" s="34" t="s">
        <v>192</v>
      </c>
      <c r="K147" s="37">
        <v>41640</v>
      </c>
      <c r="L147" s="91"/>
      <c r="M147" s="91">
        <v>16</v>
      </c>
      <c r="N147" s="91" t="s">
        <v>3</v>
      </c>
      <c r="O147" s="94">
        <v>25371</v>
      </c>
      <c r="P147" s="91">
        <v>1</v>
      </c>
      <c r="Q147" s="34" t="s">
        <v>57</v>
      </c>
      <c r="R147" s="34" t="s">
        <v>193</v>
      </c>
      <c r="S147" s="34">
        <v>47293.53</v>
      </c>
      <c r="T147" s="34">
        <v>22.737300000000001</v>
      </c>
    </row>
    <row r="148" spans="1:20" ht="14" hidden="1" outlineLevel="4">
      <c r="A148" s="34">
        <v>1499872</v>
      </c>
      <c r="B148" s="34" t="s">
        <v>363</v>
      </c>
      <c r="C148" s="34" t="s">
        <v>53</v>
      </c>
      <c r="D148" s="34" t="s">
        <v>364</v>
      </c>
      <c r="E148" s="34" t="s">
        <v>101</v>
      </c>
      <c r="F148" s="37">
        <v>37653</v>
      </c>
      <c r="G148" s="37">
        <v>42005</v>
      </c>
      <c r="H148" s="34"/>
      <c r="I148" s="34"/>
      <c r="J148" s="34" t="s">
        <v>192</v>
      </c>
      <c r="K148" s="37">
        <v>41640</v>
      </c>
      <c r="L148" s="91"/>
      <c r="M148" s="91">
        <v>16</v>
      </c>
      <c r="N148" s="91" t="s">
        <v>3</v>
      </c>
      <c r="O148" s="94">
        <v>25095</v>
      </c>
      <c r="P148" s="91">
        <v>1</v>
      </c>
      <c r="Q148" s="34" t="s">
        <v>57</v>
      </c>
      <c r="R148" s="34" t="s">
        <v>193</v>
      </c>
      <c r="S148" s="34">
        <v>47293.53</v>
      </c>
      <c r="T148" s="34">
        <v>22.737300000000001</v>
      </c>
    </row>
    <row r="149" spans="1:20" ht="14" outlineLevel="3" collapsed="1">
      <c r="A149" s="34"/>
      <c r="B149" s="34"/>
      <c r="C149" s="34"/>
      <c r="D149" s="34"/>
      <c r="E149" s="34"/>
      <c r="F149" s="37"/>
      <c r="G149" s="37"/>
      <c r="H149" s="34"/>
      <c r="I149" s="34"/>
      <c r="J149" s="34"/>
      <c r="K149" s="37"/>
      <c r="L149" s="91"/>
      <c r="M149" s="91"/>
      <c r="N149" s="91"/>
      <c r="O149" s="92" t="s">
        <v>63</v>
      </c>
      <c r="P149" s="91">
        <f>SUBTOTAL(9,P146:P148)</f>
        <v>3</v>
      </c>
      <c r="Q149" s="34"/>
      <c r="R149" s="34"/>
      <c r="S149" s="34"/>
      <c r="T149" s="34"/>
    </row>
    <row r="150" spans="1:20" ht="14" outlineLevel="2">
      <c r="A150" s="34"/>
      <c r="B150" s="34"/>
      <c r="C150" s="34"/>
      <c r="D150" s="34"/>
      <c r="E150" s="34"/>
      <c r="F150" s="37"/>
      <c r="G150" s="37"/>
      <c r="H150" s="34"/>
      <c r="I150" s="34"/>
      <c r="J150" s="34"/>
      <c r="K150" s="37"/>
      <c r="L150" s="91"/>
      <c r="M150" s="93" t="s">
        <v>365</v>
      </c>
      <c r="N150" s="91">
        <f>SUBTOTAL(3,N146:N148)</f>
        <v>3</v>
      </c>
      <c r="O150" s="94"/>
      <c r="P150" s="91"/>
      <c r="Q150" s="34"/>
      <c r="R150" s="34"/>
      <c r="S150" s="34"/>
      <c r="T150" s="34"/>
    </row>
    <row r="151" spans="1:20" ht="14" hidden="1" outlineLevel="4">
      <c r="A151" s="34">
        <v>553092</v>
      </c>
      <c r="B151" s="34" t="s">
        <v>366</v>
      </c>
      <c r="C151" s="34" t="s">
        <v>60</v>
      </c>
      <c r="D151" s="34" t="s">
        <v>367</v>
      </c>
      <c r="E151" s="34" t="s">
        <v>101</v>
      </c>
      <c r="F151" s="37">
        <v>38586</v>
      </c>
      <c r="G151" s="37">
        <v>42005</v>
      </c>
      <c r="H151" s="37">
        <v>38586</v>
      </c>
      <c r="I151" s="37">
        <v>38586</v>
      </c>
      <c r="J151" s="34" t="s">
        <v>192</v>
      </c>
      <c r="K151" s="37">
        <v>41640</v>
      </c>
      <c r="L151" s="91"/>
      <c r="M151" s="91">
        <v>16</v>
      </c>
      <c r="N151" s="91" t="s">
        <v>4</v>
      </c>
      <c r="O151" s="94">
        <v>20220</v>
      </c>
      <c r="P151" s="91">
        <v>1</v>
      </c>
      <c r="Q151" s="34" t="s">
        <v>57</v>
      </c>
      <c r="R151" s="34" t="s">
        <v>193</v>
      </c>
      <c r="S151" s="34">
        <v>47931.99</v>
      </c>
      <c r="T151" s="34">
        <v>23.0442</v>
      </c>
    </row>
    <row r="152" spans="1:20" ht="14" hidden="1" outlineLevel="4">
      <c r="A152" s="34">
        <v>1287729</v>
      </c>
      <c r="B152" s="34" t="s">
        <v>368</v>
      </c>
      <c r="C152" s="34" t="s">
        <v>60</v>
      </c>
      <c r="D152" s="34" t="s">
        <v>369</v>
      </c>
      <c r="E152" s="34" t="s">
        <v>101</v>
      </c>
      <c r="F152" s="37">
        <v>38769</v>
      </c>
      <c r="G152" s="37">
        <v>42005</v>
      </c>
      <c r="H152" s="37">
        <v>38769</v>
      </c>
      <c r="I152" s="37">
        <v>38769</v>
      </c>
      <c r="J152" s="34" t="s">
        <v>192</v>
      </c>
      <c r="K152" s="37">
        <v>41640</v>
      </c>
      <c r="L152" s="91"/>
      <c r="M152" s="91">
        <v>16</v>
      </c>
      <c r="N152" s="91" t="s">
        <v>4</v>
      </c>
      <c r="O152" s="94">
        <v>17613</v>
      </c>
      <c r="P152" s="91">
        <v>1</v>
      </c>
      <c r="Q152" s="34" t="s">
        <v>57</v>
      </c>
      <c r="R152" s="34" t="s">
        <v>193</v>
      </c>
      <c r="S152" s="34">
        <v>47931.99</v>
      </c>
      <c r="T152" s="34">
        <v>23.0442</v>
      </c>
    </row>
    <row r="153" spans="1:20" ht="14" hidden="1" outlineLevel="4">
      <c r="A153" s="34">
        <v>1378083</v>
      </c>
      <c r="B153" s="34" t="s">
        <v>370</v>
      </c>
      <c r="C153" s="34" t="s">
        <v>53</v>
      </c>
      <c r="D153" s="34" t="s">
        <v>371</v>
      </c>
      <c r="E153" s="34" t="s">
        <v>101</v>
      </c>
      <c r="F153" s="37">
        <v>37991</v>
      </c>
      <c r="G153" s="37">
        <v>42005</v>
      </c>
      <c r="H153" s="34"/>
      <c r="I153" s="34"/>
      <c r="J153" s="34" t="s">
        <v>192</v>
      </c>
      <c r="K153" s="37">
        <v>41640</v>
      </c>
      <c r="L153" s="91"/>
      <c r="M153" s="91">
        <v>16</v>
      </c>
      <c r="N153" s="91" t="s">
        <v>4</v>
      </c>
      <c r="O153" s="94">
        <v>29514</v>
      </c>
      <c r="P153" s="91">
        <v>1</v>
      </c>
      <c r="Q153" s="34" t="s">
        <v>57</v>
      </c>
      <c r="R153" s="34" t="s">
        <v>193</v>
      </c>
      <c r="S153" s="34">
        <v>47931.99</v>
      </c>
      <c r="T153" s="34">
        <v>23.0442</v>
      </c>
    </row>
    <row r="154" spans="1:20" ht="14" hidden="1" outlineLevel="4">
      <c r="A154" s="34">
        <v>1473340</v>
      </c>
      <c r="B154" s="34" t="s">
        <v>372</v>
      </c>
      <c r="C154" s="34" t="s">
        <v>66</v>
      </c>
      <c r="D154" s="34" t="s">
        <v>373</v>
      </c>
      <c r="E154" s="34" t="s">
        <v>101</v>
      </c>
      <c r="F154" s="37">
        <v>38231</v>
      </c>
      <c r="G154" s="37">
        <v>42005</v>
      </c>
      <c r="H154" s="37">
        <v>38231</v>
      </c>
      <c r="I154" s="37">
        <v>38231</v>
      </c>
      <c r="J154" s="34" t="s">
        <v>192</v>
      </c>
      <c r="K154" s="37">
        <v>41640</v>
      </c>
      <c r="L154" s="91"/>
      <c r="M154" s="91">
        <v>16</v>
      </c>
      <c r="N154" s="91" t="s">
        <v>4</v>
      </c>
      <c r="O154" s="94">
        <v>30016</v>
      </c>
      <c r="P154" s="91">
        <v>1</v>
      </c>
      <c r="Q154" s="34" t="s">
        <v>57</v>
      </c>
      <c r="R154" s="34" t="s">
        <v>193</v>
      </c>
      <c r="S154" s="34">
        <v>47931.99</v>
      </c>
      <c r="T154" s="34">
        <v>23.0442</v>
      </c>
    </row>
    <row r="155" spans="1:20" ht="14" outlineLevel="3" collapsed="1">
      <c r="A155" s="34"/>
      <c r="B155" s="34"/>
      <c r="C155" s="34"/>
      <c r="D155" s="34"/>
      <c r="E155" s="34"/>
      <c r="F155" s="37"/>
      <c r="G155" s="37"/>
      <c r="H155" s="37"/>
      <c r="I155" s="37"/>
      <c r="J155" s="34"/>
      <c r="K155" s="37"/>
      <c r="L155" s="91"/>
      <c r="M155" s="91"/>
      <c r="N155" s="91"/>
      <c r="O155" s="92" t="s">
        <v>63</v>
      </c>
      <c r="P155" s="91">
        <f>SUBTOTAL(9,P151:P154)</f>
        <v>4</v>
      </c>
      <c r="Q155" s="34"/>
      <c r="R155" s="34"/>
      <c r="S155" s="34"/>
      <c r="T155" s="34"/>
    </row>
    <row r="156" spans="1:20" ht="14" outlineLevel="2">
      <c r="A156" s="34"/>
      <c r="B156" s="34"/>
      <c r="C156" s="34"/>
      <c r="D156" s="34"/>
      <c r="E156" s="34"/>
      <c r="F156" s="37"/>
      <c r="G156" s="37"/>
      <c r="H156" s="37"/>
      <c r="I156" s="37"/>
      <c r="J156" s="34"/>
      <c r="K156" s="37"/>
      <c r="L156" s="91"/>
      <c r="M156" s="93" t="s">
        <v>162</v>
      </c>
      <c r="N156" s="91">
        <f>SUBTOTAL(3,N151:N154)</f>
        <v>4</v>
      </c>
      <c r="O156" s="94"/>
      <c r="P156" s="91"/>
      <c r="Q156" s="34"/>
      <c r="R156" s="34"/>
      <c r="S156" s="34"/>
      <c r="T156" s="34"/>
    </row>
    <row r="157" spans="1:20" ht="14" hidden="1" outlineLevel="4">
      <c r="A157" s="34">
        <v>201632</v>
      </c>
      <c r="B157" s="34" t="s">
        <v>374</v>
      </c>
      <c r="C157" s="34" t="s">
        <v>60</v>
      </c>
      <c r="D157" s="34" t="s">
        <v>375</v>
      </c>
      <c r="E157" s="34" t="s">
        <v>101</v>
      </c>
      <c r="F157" s="37">
        <v>36353</v>
      </c>
      <c r="G157" s="37">
        <v>41640</v>
      </c>
      <c r="H157" s="37">
        <v>36353</v>
      </c>
      <c r="I157" s="37">
        <v>36353</v>
      </c>
      <c r="J157" s="34" t="s">
        <v>192</v>
      </c>
      <c r="K157" s="37">
        <v>41640</v>
      </c>
      <c r="L157" s="91"/>
      <c r="M157" s="91">
        <v>16</v>
      </c>
      <c r="N157" s="91" t="s">
        <v>5</v>
      </c>
      <c r="O157" s="94">
        <v>19322</v>
      </c>
      <c r="P157" s="91">
        <v>1</v>
      </c>
      <c r="Q157" s="34" t="s">
        <v>57</v>
      </c>
      <c r="R157" s="34" t="s">
        <v>193</v>
      </c>
      <c r="S157" s="34">
        <v>49609.61</v>
      </c>
      <c r="T157" s="34">
        <v>23.8508</v>
      </c>
    </row>
    <row r="158" spans="1:20" ht="14" hidden="1" outlineLevel="4">
      <c r="A158" s="34">
        <v>369622</v>
      </c>
      <c r="B158" s="34" t="s">
        <v>376</v>
      </c>
      <c r="C158" s="34" t="s">
        <v>66</v>
      </c>
      <c r="D158" s="34" t="s">
        <v>377</v>
      </c>
      <c r="E158" s="34" t="s">
        <v>101</v>
      </c>
      <c r="F158" s="37">
        <v>38169</v>
      </c>
      <c r="G158" s="37">
        <v>42005</v>
      </c>
      <c r="H158" s="37">
        <v>38169</v>
      </c>
      <c r="I158" s="37">
        <v>36728</v>
      </c>
      <c r="J158" s="34" t="s">
        <v>192</v>
      </c>
      <c r="K158" s="37">
        <v>41640</v>
      </c>
      <c r="L158" s="91"/>
      <c r="M158" s="91">
        <v>16</v>
      </c>
      <c r="N158" s="91" t="s">
        <v>5</v>
      </c>
      <c r="O158" s="94">
        <v>23905</v>
      </c>
      <c r="P158" s="91">
        <v>1</v>
      </c>
      <c r="Q158" s="34" t="s">
        <v>57</v>
      </c>
      <c r="R158" s="34" t="s">
        <v>193</v>
      </c>
      <c r="S158" s="34">
        <v>49609.61</v>
      </c>
      <c r="T158" s="34">
        <v>23.8508</v>
      </c>
    </row>
    <row r="159" spans="1:20" ht="14" outlineLevel="3" collapsed="1">
      <c r="A159" s="34"/>
      <c r="B159" s="34"/>
      <c r="C159" s="34"/>
      <c r="D159" s="34"/>
      <c r="E159" s="34"/>
      <c r="F159" s="37"/>
      <c r="G159" s="37"/>
      <c r="H159" s="37"/>
      <c r="I159" s="37"/>
      <c r="J159" s="34"/>
      <c r="K159" s="37"/>
      <c r="L159" s="91"/>
      <c r="M159" s="91"/>
      <c r="N159" s="91"/>
      <c r="O159" s="92" t="s">
        <v>63</v>
      </c>
      <c r="P159" s="91">
        <f>SUBTOTAL(9,P157:P158)</f>
        <v>2</v>
      </c>
      <c r="Q159" s="34"/>
      <c r="R159" s="34"/>
      <c r="S159" s="34"/>
      <c r="T159" s="34"/>
    </row>
    <row r="160" spans="1:20" ht="14" hidden="1" outlineLevel="4">
      <c r="A160" s="34">
        <v>371810</v>
      </c>
      <c r="B160" s="34" t="s">
        <v>378</v>
      </c>
      <c r="C160" s="34" t="s">
        <v>60</v>
      </c>
      <c r="D160" s="34" t="s">
        <v>379</v>
      </c>
      <c r="E160" s="34" t="s">
        <v>101</v>
      </c>
      <c r="F160" s="37">
        <v>32646</v>
      </c>
      <c r="G160" s="37">
        <v>40909</v>
      </c>
      <c r="H160" s="37">
        <v>32646</v>
      </c>
      <c r="I160" s="37">
        <v>30579</v>
      </c>
      <c r="J160" s="34" t="s">
        <v>192</v>
      </c>
      <c r="K160" s="37">
        <v>41640</v>
      </c>
      <c r="L160" s="91"/>
      <c r="M160" s="91">
        <v>16</v>
      </c>
      <c r="N160" s="91" t="s">
        <v>5</v>
      </c>
      <c r="O160" s="94">
        <v>20362</v>
      </c>
      <c r="P160" s="91">
        <v>0.5</v>
      </c>
      <c r="Q160" s="34" t="s">
        <v>57</v>
      </c>
      <c r="R160" s="34" t="s">
        <v>193</v>
      </c>
      <c r="S160" s="34">
        <v>24804.81</v>
      </c>
      <c r="T160" s="34">
        <v>23.8508</v>
      </c>
    </row>
    <row r="161" spans="1:20" ht="14" outlineLevel="3" collapsed="1">
      <c r="A161" s="34"/>
      <c r="B161" s="34"/>
      <c r="C161" s="34"/>
      <c r="D161" s="34"/>
      <c r="E161" s="34"/>
      <c r="F161" s="37"/>
      <c r="G161" s="37"/>
      <c r="H161" s="37"/>
      <c r="I161" s="37"/>
      <c r="J161" s="34"/>
      <c r="K161" s="37"/>
      <c r="L161" s="91"/>
      <c r="M161" s="91"/>
      <c r="N161" s="91"/>
      <c r="O161" s="92" t="s">
        <v>73</v>
      </c>
      <c r="P161" s="91">
        <f>SUBTOTAL(9,P160:P160)</f>
        <v>0.5</v>
      </c>
      <c r="Q161" s="34"/>
      <c r="R161" s="34"/>
      <c r="S161" s="34"/>
      <c r="T161" s="34"/>
    </row>
    <row r="162" spans="1:20" ht="14" hidden="1" outlineLevel="4">
      <c r="A162" s="34">
        <v>483300</v>
      </c>
      <c r="B162" s="34" t="s">
        <v>380</v>
      </c>
      <c r="C162" s="34" t="s">
        <v>66</v>
      </c>
      <c r="D162" s="34" t="s">
        <v>381</v>
      </c>
      <c r="E162" s="34" t="s">
        <v>101</v>
      </c>
      <c r="F162" s="37">
        <v>32881</v>
      </c>
      <c r="G162" s="37">
        <v>40909</v>
      </c>
      <c r="H162" s="37">
        <v>32881</v>
      </c>
      <c r="I162" s="37">
        <v>32881</v>
      </c>
      <c r="J162" s="34" t="s">
        <v>192</v>
      </c>
      <c r="K162" s="37">
        <v>41640</v>
      </c>
      <c r="L162" s="91"/>
      <c r="M162" s="91">
        <v>16</v>
      </c>
      <c r="N162" s="91" t="s">
        <v>5</v>
      </c>
      <c r="O162" s="94">
        <v>23581</v>
      </c>
      <c r="P162" s="91">
        <v>1</v>
      </c>
      <c r="Q162" s="34" t="s">
        <v>57</v>
      </c>
      <c r="R162" s="34" t="s">
        <v>193</v>
      </c>
      <c r="S162" s="34">
        <v>49609.61</v>
      </c>
      <c r="T162" s="34">
        <v>23.8508</v>
      </c>
    </row>
    <row r="163" spans="1:20" ht="14" hidden="1" outlineLevel="4">
      <c r="A163" s="34">
        <v>509416</v>
      </c>
      <c r="B163" s="34" t="s">
        <v>382</v>
      </c>
      <c r="C163" s="34" t="s">
        <v>53</v>
      </c>
      <c r="D163" s="34" t="s">
        <v>383</v>
      </c>
      <c r="E163" s="34" t="s">
        <v>101</v>
      </c>
      <c r="F163" s="37">
        <v>35671</v>
      </c>
      <c r="G163" s="37">
        <v>40909</v>
      </c>
      <c r="H163" s="37">
        <v>35671</v>
      </c>
      <c r="I163" s="37">
        <v>35671</v>
      </c>
      <c r="J163" s="34" t="s">
        <v>192</v>
      </c>
      <c r="K163" s="37">
        <v>41640</v>
      </c>
      <c r="L163" s="91"/>
      <c r="M163" s="91">
        <v>16</v>
      </c>
      <c r="N163" s="91" t="s">
        <v>5</v>
      </c>
      <c r="O163" s="94">
        <v>21110</v>
      </c>
      <c r="P163" s="91">
        <v>1</v>
      </c>
      <c r="Q163" s="34" t="s">
        <v>57</v>
      </c>
      <c r="R163" s="34" t="s">
        <v>193</v>
      </c>
      <c r="S163" s="34">
        <v>49609.61</v>
      </c>
      <c r="T163" s="34">
        <v>23.8508</v>
      </c>
    </row>
    <row r="164" spans="1:20" ht="14" hidden="1" outlineLevel="4">
      <c r="A164" s="34">
        <v>513353</v>
      </c>
      <c r="B164" s="34" t="s">
        <v>384</v>
      </c>
      <c r="C164" s="34" t="s">
        <v>106</v>
      </c>
      <c r="D164" s="34" t="s">
        <v>385</v>
      </c>
      <c r="E164" s="34" t="s">
        <v>101</v>
      </c>
      <c r="F164" s="37">
        <v>36017</v>
      </c>
      <c r="G164" s="37">
        <v>41275</v>
      </c>
      <c r="H164" s="37">
        <v>36017</v>
      </c>
      <c r="I164" s="37">
        <v>36017</v>
      </c>
      <c r="J164" s="34" t="s">
        <v>192</v>
      </c>
      <c r="K164" s="37">
        <v>41640</v>
      </c>
      <c r="L164" s="94">
        <v>41943</v>
      </c>
      <c r="M164" s="91">
        <v>16</v>
      </c>
      <c r="N164" s="91" t="s">
        <v>5</v>
      </c>
      <c r="O164" s="94">
        <v>18451</v>
      </c>
      <c r="P164" s="91">
        <v>1</v>
      </c>
      <c r="Q164" s="34" t="s">
        <v>57</v>
      </c>
      <c r="R164" s="34" t="s">
        <v>193</v>
      </c>
      <c r="S164" s="34">
        <v>49609.61</v>
      </c>
      <c r="T164" s="34">
        <v>23.8508</v>
      </c>
    </row>
    <row r="165" spans="1:20" ht="14" hidden="1" outlineLevel="4">
      <c r="A165" s="34">
        <v>520659</v>
      </c>
      <c r="B165" s="34" t="s">
        <v>386</v>
      </c>
      <c r="C165" s="34" t="s">
        <v>112</v>
      </c>
      <c r="D165" s="34" t="s">
        <v>387</v>
      </c>
      <c r="E165" s="34" t="s">
        <v>101</v>
      </c>
      <c r="F165" s="37">
        <v>36425</v>
      </c>
      <c r="G165" s="37">
        <v>40909</v>
      </c>
      <c r="H165" s="37">
        <v>36425</v>
      </c>
      <c r="I165" s="37">
        <v>33512</v>
      </c>
      <c r="J165" s="34" t="s">
        <v>192</v>
      </c>
      <c r="K165" s="37">
        <v>41640</v>
      </c>
      <c r="L165" s="91"/>
      <c r="M165" s="91">
        <v>16</v>
      </c>
      <c r="N165" s="91" t="s">
        <v>5</v>
      </c>
      <c r="O165" s="94">
        <v>25501</v>
      </c>
      <c r="P165" s="91">
        <v>1</v>
      </c>
      <c r="Q165" s="34" t="s">
        <v>57</v>
      </c>
      <c r="R165" s="34" t="s">
        <v>193</v>
      </c>
      <c r="S165" s="34">
        <v>49609.61</v>
      </c>
      <c r="T165" s="34">
        <v>23.8508</v>
      </c>
    </row>
    <row r="166" spans="1:20" ht="14" hidden="1" outlineLevel="4">
      <c r="A166" s="34">
        <v>636814</v>
      </c>
      <c r="B166" s="34" t="s">
        <v>388</v>
      </c>
      <c r="C166" s="34" t="s">
        <v>53</v>
      </c>
      <c r="D166" s="34" t="s">
        <v>389</v>
      </c>
      <c r="E166" s="34" t="s">
        <v>101</v>
      </c>
      <c r="F166" s="37">
        <v>32646</v>
      </c>
      <c r="G166" s="37">
        <v>40909</v>
      </c>
      <c r="H166" s="37">
        <v>32646</v>
      </c>
      <c r="I166" s="37">
        <v>32646</v>
      </c>
      <c r="J166" s="34" t="s">
        <v>192</v>
      </c>
      <c r="K166" s="37">
        <v>41640</v>
      </c>
      <c r="L166" s="91"/>
      <c r="M166" s="91">
        <v>16</v>
      </c>
      <c r="N166" s="91" t="s">
        <v>5</v>
      </c>
      <c r="O166" s="94">
        <v>17825</v>
      </c>
      <c r="P166" s="91">
        <v>1</v>
      </c>
      <c r="Q166" s="34" t="s">
        <v>57</v>
      </c>
      <c r="R166" s="34" t="s">
        <v>193</v>
      </c>
      <c r="S166" s="34">
        <v>49609.61</v>
      </c>
      <c r="T166" s="34">
        <v>23.8508</v>
      </c>
    </row>
    <row r="167" spans="1:20" ht="14" hidden="1" outlineLevel="4">
      <c r="A167" s="34">
        <v>677186</v>
      </c>
      <c r="B167" s="34" t="s">
        <v>390</v>
      </c>
      <c r="C167" s="34" t="s">
        <v>112</v>
      </c>
      <c r="D167" s="34" t="s">
        <v>391</v>
      </c>
      <c r="E167" s="34" t="s">
        <v>101</v>
      </c>
      <c r="F167" s="37">
        <v>31938</v>
      </c>
      <c r="G167" s="37">
        <v>40909</v>
      </c>
      <c r="H167" s="37">
        <v>31938</v>
      </c>
      <c r="I167" s="37">
        <v>31938</v>
      </c>
      <c r="J167" s="34" t="s">
        <v>192</v>
      </c>
      <c r="K167" s="37">
        <v>41640</v>
      </c>
      <c r="L167" s="91"/>
      <c r="M167" s="91">
        <v>16</v>
      </c>
      <c r="N167" s="91" t="s">
        <v>5</v>
      </c>
      <c r="O167" s="94">
        <v>20961</v>
      </c>
      <c r="P167" s="91">
        <v>1</v>
      </c>
      <c r="Q167" s="34" t="s">
        <v>57</v>
      </c>
      <c r="R167" s="34" t="s">
        <v>193</v>
      </c>
      <c r="S167" s="34">
        <v>49609.61</v>
      </c>
      <c r="T167" s="34">
        <v>23.8508</v>
      </c>
    </row>
    <row r="168" spans="1:20" ht="14" hidden="1" outlineLevel="4">
      <c r="A168" s="34">
        <v>690755</v>
      </c>
      <c r="B168" s="34" t="s">
        <v>392</v>
      </c>
      <c r="C168" s="34" t="s">
        <v>53</v>
      </c>
      <c r="D168" s="34" t="s">
        <v>393</v>
      </c>
      <c r="E168" s="34" t="s">
        <v>101</v>
      </c>
      <c r="F168" s="37">
        <v>35370</v>
      </c>
      <c r="G168" s="37">
        <v>40909</v>
      </c>
      <c r="H168" s="37">
        <v>35370</v>
      </c>
      <c r="I168" s="37">
        <v>34639</v>
      </c>
      <c r="J168" s="34" t="s">
        <v>192</v>
      </c>
      <c r="K168" s="37">
        <v>41640</v>
      </c>
      <c r="L168" s="91"/>
      <c r="M168" s="91">
        <v>16</v>
      </c>
      <c r="N168" s="91" t="s">
        <v>5</v>
      </c>
      <c r="O168" s="94">
        <v>24355</v>
      </c>
      <c r="P168" s="91">
        <v>1</v>
      </c>
      <c r="Q168" s="34" t="s">
        <v>57</v>
      </c>
      <c r="R168" s="34" t="s">
        <v>193</v>
      </c>
      <c r="S168" s="34">
        <v>49609.61</v>
      </c>
      <c r="T168" s="34">
        <v>23.8508</v>
      </c>
    </row>
    <row r="169" spans="1:20" ht="14" hidden="1" outlineLevel="4">
      <c r="A169" s="34">
        <v>727437</v>
      </c>
      <c r="B169" s="34" t="s">
        <v>394</v>
      </c>
      <c r="C169" s="34" t="s">
        <v>112</v>
      </c>
      <c r="D169" s="34" t="s">
        <v>395</v>
      </c>
      <c r="E169" s="34" t="s">
        <v>101</v>
      </c>
      <c r="F169" s="37">
        <v>36969</v>
      </c>
      <c r="G169" s="37">
        <v>40909</v>
      </c>
      <c r="H169" s="37">
        <v>36969</v>
      </c>
      <c r="I169" s="37">
        <v>35438</v>
      </c>
      <c r="J169" s="34" t="s">
        <v>192</v>
      </c>
      <c r="K169" s="37">
        <v>41640</v>
      </c>
      <c r="L169" s="91"/>
      <c r="M169" s="91">
        <v>16</v>
      </c>
      <c r="N169" s="91" t="s">
        <v>5</v>
      </c>
      <c r="O169" s="94">
        <v>22683</v>
      </c>
      <c r="P169" s="91">
        <v>1</v>
      </c>
      <c r="Q169" s="34" t="s">
        <v>57</v>
      </c>
      <c r="R169" s="34" t="s">
        <v>193</v>
      </c>
      <c r="S169" s="34">
        <v>49609.61</v>
      </c>
      <c r="T169" s="34">
        <v>23.8508</v>
      </c>
    </row>
    <row r="170" spans="1:20" ht="14" hidden="1" outlineLevel="4">
      <c r="A170" s="34">
        <v>738619</v>
      </c>
      <c r="B170" s="34" t="s">
        <v>396</v>
      </c>
      <c r="C170" s="34" t="s">
        <v>60</v>
      </c>
      <c r="D170" s="34" t="s">
        <v>397</v>
      </c>
      <c r="E170" s="34" t="s">
        <v>101</v>
      </c>
      <c r="F170" s="37">
        <v>30529</v>
      </c>
      <c r="G170" s="37">
        <v>40909</v>
      </c>
      <c r="H170" s="37">
        <v>30529</v>
      </c>
      <c r="I170" s="37">
        <v>28611</v>
      </c>
      <c r="J170" s="34" t="s">
        <v>192</v>
      </c>
      <c r="K170" s="37">
        <v>41640</v>
      </c>
      <c r="L170" s="91"/>
      <c r="M170" s="91">
        <v>16</v>
      </c>
      <c r="N170" s="91" t="s">
        <v>5</v>
      </c>
      <c r="O170" s="94">
        <v>17515</v>
      </c>
      <c r="P170" s="91">
        <v>1</v>
      </c>
      <c r="Q170" s="34" t="s">
        <v>57</v>
      </c>
      <c r="R170" s="34" t="s">
        <v>193</v>
      </c>
      <c r="S170" s="34">
        <v>49609.61</v>
      </c>
      <c r="T170" s="34">
        <v>23.8508</v>
      </c>
    </row>
    <row r="171" spans="1:20" ht="14" hidden="1" outlineLevel="4">
      <c r="A171" s="34">
        <v>772254</v>
      </c>
      <c r="B171" s="34" t="s">
        <v>398</v>
      </c>
      <c r="C171" s="34" t="s">
        <v>60</v>
      </c>
      <c r="D171" s="34" t="s">
        <v>399</v>
      </c>
      <c r="E171" s="34" t="s">
        <v>101</v>
      </c>
      <c r="F171" s="37">
        <v>28856</v>
      </c>
      <c r="G171" s="37">
        <v>40909</v>
      </c>
      <c r="H171" s="37">
        <v>28856</v>
      </c>
      <c r="I171" s="37">
        <v>27120</v>
      </c>
      <c r="J171" s="34" t="s">
        <v>192</v>
      </c>
      <c r="K171" s="37">
        <v>41640</v>
      </c>
      <c r="L171" s="91"/>
      <c r="M171" s="91">
        <v>16</v>
      </c>
      <c r="N171" s="91" t="s">
        <v>5</v>
      </c>
      <c r="O171" s="94">
        <v>19499</v>
      </c>
      <c r="P171" s="91">
        <v>1</v>
      </c>
      <c r="Q171" s="34" t="s">
        <v>57</v>
      </c>
      <c r="R171" s="34" t="s">
        <v>193</v>
      </c>
      <c r="S171" s="34">
        <v>49609.61</v>
      </c>
      <c r="T171" s="34">
        <v>23.8508</v>
      </c>
    </row>
    <row r="172" spans="1:20" ht="14" hidden="1" outlineLevel="4">
      <c r="A172" s="34">
        <v>784750</v>
      </c>
      <c r="B172" s="34" t="s">
        <v>400</v>
      </c>
      <c r="C172" s="34" t="s">
        <v>53</v>
      </c>
      <c r="D172" s="34" t="s">
        <v>401</v>
      </c>
      <c r="E172" s="34" t="s">
        <v>101</v>
      </c>
      <c r="F172" s="37">
        <v>36241</v>
      </c>
      <c r="G172" s="37">
        <v>40909</v>
      </c>
      <c r="H172" s="37">
        <v>36241</v>
      </c>
      <c r="I172" s="37">
        <v>36241</v>
      </c>
      <c r="J172" s="34" t="s">
        <v>192</v>
      </c>
      <c r="K172" s="37">
        <v>41640</v>
      </c>
      <c r="L172" s="91"/>
      <c r="M172" s="91">
        <v>16</v>
      </c>
      <c r="N172" s="91" t="s">
        <v>5</v>
      </c>
      <c r="O172" s="94">
        <v>24694</v>
      </c>
      <c r="P172" s="91">
        <v>1</v>
      </c>
      <c r="Q172" s="34" t="s">
        <v>57</v>
      </c>
      <c r="R172" s="34" t="s">
        <v>193</v>
      </c>
      <c r="S172" s="34">
        <v>49609.61</v>
      </c>
      <c r="T172" s="34">
        <v>23.8508</v>
      </c>
    </row>
    <row r="173" spans="1:20" ht="14" hidden="1" outlineLevel="4">
      <c r="A173" s="34">
        <v>788518</v>
      </c>
      <c r="B173" s="34" t="s">
        <v>402</v>
      </c>
      <c r="C173" s="34" t="s">
        <v>53</v>
      </c>
      <c r="D173" s="34" t="s">
        <v>403</v>
      </c>
      <c r="E173" s="34" t="s">
        <v>101</v>
      </c>
      <c r="F173" s="37">
        <v>34470</v>
      </c>
      <c r="G173" s="37">
        <v>40909</v>
      </c>
      <c r="H173" s="37">
        <v>34470</v>
      </c>
      <c r="I173" s="37">
        <v>33448</v>
      </c>
      <c r="J173" s="34" t="s">
        <v>192</v>
      </c>
      <c r="K173" s="37">
        <v>41640</v>
      </c>
      <c r="L173" s="91"/>
      <c r="M173" s="91">
        <v>16</v>
      </c>
      <c r="N173" s="91" t="s">
        <v>5</v>
      </c>
      <c r="O173" s="94">
        <v>22361</v>
      </c>
      <c r="P173" s="91">
        <v>1</v>
      </c>
      <c r="Q173" s="34" t="s">
        <v>57</v>
      </c>
      <c r="R173" s="34" t="s">
        <v>193</v>
      </c>
      <c r="S173" s="34">
        <v>49609.61</v>
      </c>
      <c r="T173" s="34">
        <v>23.8508</v>
      </c>
    </row>
    <row r="174" spans="1:20" ht="14" hidden="1" outlineLevel="4">
      <c r="A174" s="34">
        <v>801905</v>
      </c>
      <c r="B174" s="34" t="s">
        <v>404</v>
      </c>
      <c r="C174" s="34" t="s">
        <v>112</v>
      </c>
      <c r="D174" s="34" t="s">
        <v>405</v>
      </c>
      <c r="E174" s="34" t="s">
        <v>101</v>
      </c>
      <c r="F174" s="37">
        <v>33786</v>
      </c>
      <c r="G174" s="37">
        <v>40909</v>
      </c>
      <c r="H174" s="37">
        <v>33786</v>
      </c>
      <c r="I174" s="37">
        <v>32902</v>
      </c>
      <c r="J174" s="34" t="s">
        <v>192</v>
      </c>
      <c r="K174" s="37">
        <v>41640</v>
      </c>
      <c r="L174" s="91"/>
      <c r="M174" s="91">
        <v>16</v>
      </c>
      <c r="N174" s="91" t="s">
        <v>5</v>
      </c>
      <c r="O174" s="94">
        <v>21481</v>
      </c>
      <c r="P174" s="91">
        <v>1</v>
      </c>
      <c r="Q174" s="34" t="s">
        <v>57</v>
      </c>
      <c r="R174" s="34" t="s">
        <v>193</v>
      </c>
      <c r="S174" s="34">
        <v>49609.61</v>
      </c>
      <c r="T174" s="34">
        <v>23.8508</v>
      </c>
    </row>
    <row r="175" spans="1:20" ht="14" hidden="1" outlineLevel="4">
      <c r="A175" s="34">
        <v>863674</v>
      </c>
      <c r="B175" s="34" t="s">
        <v>406</v>
      </c>
      <c r="C175" s="34" t="s">
        <v>53</v>
      </c>
      <c r="D175" s="34" t="s">
        <v>407</v>
      </c>
      <c r="E175" s="34" t="s">
        <v>408</v>
      </c>
      <c r="F175" s="37">
        <v>36479</v>
      </c>
      <c r="G175" s="37">
        <v>41275</v>
      </c>
      <c r="H175" s="37">
        <v>36479</v>
      </c>
      <c r="I175" s="37">
        <v>36479</v>
      </c>
      <c r="J175" s="34" t="s">
        <v>192</v>
      </c>
      <c r="K175" s="37">
        <v>41640</v>
      </c>
      <c r="L175" s="91"/>
      <c r="M175" s="91">
        <v>16</v>
      </c>
      <c r="N175" s="91" t="s">
        <v>5</v>
      </c>
      <c r="O175" s="94">
        <v>23052</v>
      </c>
      <c r="P175" s="91">
        <v>1</v>
      </c>
      <c r="Q175" s="34" t="s">
        <v>57</v>
      </c>
      <c r="R175" s="34" t="s">
        <v>193</v>
      </c>
      <c r="S175" s="34">
        <v>49609.61</v>
      </c>
      <c r="T175" s="34">
        <v>23.8508</v>
      </c>
    </row>
    <row r="176" spans="1:20" ht="14" outlineLevel="3" collapsed="1">
      <c r="A176" s="34"/>
      <c r="B176" s="34"/>
      <c r="C176" s="34"/>
      <c r="D176" s="34"/>
      <c r="E176" s="34"/>
      <c r="F176" s="37"/>
      <c r="G176" s="37"/>
      <c r="H176" s="37"/>
      <c r="I176" s="37"/>
      <c r="J176" s="34"/>
      <c r="K176" s="37"/>
      <c r="L176" s="91"/>
      <c r="M176" s="91"/>
      <c r="N176" s="91"/>
      <c r="O176" s="92" t="s">
        <v>63</v>
      </c>
      <c r="P176" s="91">
        <f>SUBTOTAL(9,P162:P175)</f>
        <v>14</v>
      </c>
      <c r="Q176" s="34"/>
      <c r="R176" s="34"/>
      <c r="S176" s="34"/>
      <c r="T176" s="34"/>
    </row>
    <row r="177" spans="1:20" ht="14" hidden="1" outlineLevel="4">
      <c r="A177" s="34">
        <v>924728</v>
      </c>
      <c r="B177" s="34" t="s">
        <v>409</v>
      </c>
      <c r="C177" s="34" t="s">
        <v>60</v>
      </c>
      <c r="D177" s="34" t="s">
        <v>410</v>
      </c>
      <c r="E177" s="34" t="s">
        <v>101</v>
      </c>
      <c r="F177" s="37">
        <v>36515</v>
      </c>
      <c r="G177" s="37">
        <v>41275</v>
      </c>
      <c r="H177" s="37">
        <v>36515</v>
      </c>
      <c r="I177" s="37">
        <v>36515</v>
      </c>
      <c r="J177" s="34" t="s">
        <v>192</v>
      </c>
      <c r="K177" s="37">
        <v>41640</v>
      </c>
      <c r="L177" s="91"/>
      <c r="M177" s="91">
        <v>16</v>
      </c>
      <c r="N177" s="91" t="s">
        <v>5</v>
      </c>
      <c r="O177" s="94">
        <v>19185</v>
      </c>
      <c r="P177" s="91">
        <v>0.45</v>
      </c>
      <c r="Q177" s="34" t="s">
        <v>57</v>
      </c>
      <c r="R177" s="34" t="s">
        <v>193</v>
      </c>
      <c r="S177" s="34">
        <v>22324.32</v>
      </c>
      <c r="T177" s="34">
        <v>23.8508</v>
      </c>
    </row>
    <row r="178" spans="1:20" ht="14" outlineLevel="3" collapsed="1">
      <c r="A178" s="34"/>
      <c r="B178" s="34"/>
      <c r="C178" s="34"/>
      <c r="D178" s="34"/>
      <c r="E178" s="34"/>
      <c r="F178" s="37"/>
      <c r="G178" s="37"/>
      <c r="H178" s="37"/>
      <c r="I178" s="37"/>
      <c r="J178" s="34"/>
      <c r="K178" s="37"/>
      <c r="L178" s="91"/>
      <c r="M178" s="91"/>
      <c r="N178" s="91"/>
      <c r="O178" s="92" t="s">
        <v>81</v>
      </c>
      <c r="P178" s="91">
        <f>SUBTOTAL(9,P177:P177)</f>
        <v>0.45</v>
      </c>
      <c r="Q178" s="34"/>
      <c r="R178" s="34"/>
      <c r="S178" s="34"/>
      <c r="T178" s="34"/>
    </row>
    <row r="179" spans="1:20" ht="14" hidden="1" outlineLevel="4">
      <c r="A179" s="34">
        <v>1054122</v>
      </c>
      <c r="B179" s="34" t="s">
        <v>411</v>
      </c>
      <c r="C179" s="34" t="s">
        <v>53</v>
      </c>
      <c r="D179" s="34" t="s">
        <v>412</v>
      </c>
      <c r="E179" s="34" t="s">
        <v>101</v>
      </c>
      <c r="F179" s="37">
        <v>37221</v>
      </c>
      <c r="G179" s="37">
        <v>41275</v>
      </c>
      <c r="H179" s="37">
        <v>37221</v>
      </c>
      <c r="I179" s="37">
        <v>37221</v>
      </c>
      <c r="J179" s="34" t="s">
        <v>192</v>
      </c>
      <c r="K179" s="37">
        <v>41640</v>
      </c>
      <c r="L179" s="91"/>
      <c r="M179" s="91">
        <v>16</v>
      </c>
      <c r="N179" s="91" t="s">
        <v>5</v>
      </c>
      <c r="O179" s="94">
        <v>27371</v>
      </c>
      <c r="P179" s="91">
        <v>1</v>
      </c>
      <c r="Q179" s="34" t="s">
        <v>57</v>
      </c>
      <c r="R179" s="34" t="s">
        <v>193</v>
      </c>
      <c r="S179" s="34">
        <v>49609.61</v>
      </c>
      <c r="T179" s="34">
        <v>23.8508</v>
      </c>
    </row>
    <row r="180" spans="1:20" ht="14" hidden="1" outlineLevel="4">
      <c r="A180" s="34">
        <v>1099063</v>
      </c>
      <c r="B180" s="34" t="s">
        <v>413</v>
      </c>
      <c r="C180" s="34" t="s">
        <v>106</v>
      </c>
      <c r="D180" s="34" t="s">
        <v>414</v>
      </c>
      <c r="E180" s="34" t="s">
        <v>101</v>
      </c>
      <c r="F180" s="37">
        <v>36976</v>
      </c>
      <c r="G180" s="37">
        <v>41640</v>
      </c>
      <c r="H180" s="37">
        <v>36976</v>
      </c>
      <c r="I180" s="37">
        <v>36976</v>
      </c>
      <c r="J180" s="34" t="s">
        <v>192</v>
      </c>
      <c r="K180" s="37">
        <v>41640</v>
      </c>
      <c r="L180" s="91"/>
      <c r="M180" s="91">
        <v>16</v>
      </c>
      <c r="N180" s="91" t="s">
        <v>5</v>
      </c>
      <c r="O180" s="94">
        <v>27687</v>
      </c>
      <c r="P180" s="91">
        <v>1</v>
      </c>
      <c r="Q180" s="34" t="s">
        <v>57</v>
      </c>
      <c r="R180" s="34" t="s">
        <v>193</v>
      </c>
      <c r="S180" s="34">
        <v>49609.61</v>
      </c>
      <c r="T180" s="34">
        <v>23.8508</v>
      </c>
    </row>
    <row r="181" spans="1:20" ht="14" hidden="1" outlineLevel="4">
      <c r="A181" s="34">
        <v>1174727</v>
      </c>
      <c r="B181" s="34" t="s">
        <v>415</v>
      </c>
      <c r="C181" s="34" t="s">
        <v>60</v>
      </c>
      <c r="D181" s="34" t="s">
        <v>416</v>
      </c>
      <c r="E181" s="34" t="s">
        <v>101</v>
      </c>
      <c r="F181" s="37">
        <v>38331</v>
      </c>
      <c r="G181" s="37">
        <v>41275</v>
      </c>
      <c r="H181" s="37">
        <v>38331</v>
      </c>
      <c r="I181" s="37">
        <v>37336</v>
      </c>
      <c r="J181" s="34" t="s">
        <v>192</v>
      </c>
      <c r="K181" s="37">
        <v>41640</v>
      </c>
      <c r="L181" s="91"/>
      <c r="M181" s="91">
        <v>16</v>
      </c>
      <c r="N181" s="91" t="s">
        <v>5</v>
      </c>
      <c r="O181" s="94">
        <v>25435</v>
      </c>
      <c r="P181" s="91">
        <v>1</v>
      </c>
      <c r="Q181" s="34" t="s">
        <v>57</v>
      </c>
      <c r="R181" s="34" t="s">
        <v>193</v>
      </c>
      <c r="S181" s="34">
        <v>49609.61</v>
      </c>
      <c r="T181" s="34">
        <v>23.8508</v>
      </c>
    </row>
    <row r="182" spans="1:20" ht="14" hidden="1" outlineLevel="4">
      <c r="A182" s="34">
        <v>1226598</v>
      </c>
      <c r="B182" s="34" t="s">
        <v>417</v>
      </c>
      <c r="C182" s="34" t="s">
        <v>53</v>
      </c>
      <c r="D182" s="34" t="s">
        <v>418</v>
      </c>
      <c r="E182" s="34" t="s">
        <v>101</v>
      </c>
      <c r="F182" s="37">
        <v>36915</v>
      </c>
      <c r="G182" s="37">
        <v>40909</v>
      </c>
      <c r="H182" s="37">
        <v>36915</v>
      </c>
      <c r="I182" s="37">
        <v>36915</v>
      </c>
      <c r="J182" s="34" t="s">
        <v>192</v>
      </c>
      <c r="K182" s="37">
        <v>41640</v>
      </c>
      <c r="L182" s="91"/>
      <c r="M182" s="91">
        <v>16</v>
      </c>
      <c r="N182" s="91" t="s">
        <v>5</v>
      </c>
      <c r="O182" s="94">
        <v>28905</v>
      </c>
      <c r="P182" s="91">
        <v>1</v>
      </c>
      <c r="Q182" s="34" t="s">
        <v>57</v>
      </c>
      <c r="R182" s="34" t="s">
        <v>193</v>
      </c>
      <c r="S182" s="34">
        <v>49609.61</v>
      </c>
      <c r="T182" s="34">
        <v>23.8508</v>
      </c>
    </row>
    <row r="183" spans="1:20" ht="14" outlineLevel="3" collapsed="1">
      <c r="A183" s="34"/>
      <c r="B183" s="34"/>
      <c r="C183" s="34"/>
      <c r="D183" s="34"/>
      <c r="E183" s="34"/>
      <c r="F183" s="37"/>
      <c r="G183" s="37"/>
      <c r="H183" s="37"/>
      <c r="I183" s="37"/>
      <c r="J183" s="34"/>
      <c r="K183" s="37"/>
      <c r="L183" s="91"/>
      <c r="M183" s="91"/>
      <c r="N183" s="91"/>
      <c r="O183" s="92" t="s">
        <v>63</v>
      </c>
      <c r="P183" s="91">
        <f>SUBTOTAL(9,P179:P182)</f>
        <v>4</v>
      </c>
      <c r="Q183" s="34"/>
      <c r="R183" s="34"/>
      <c r="S183" s="34"/>
      <c r="T183" s="34"/>
    </row>
    <row r="184" spans="1:20" ht="14" hidden="1" outlineLevel="4">
      <c r="A184" s="34">
        <v>1286910</v>
      </c>
      <c r="B184" s="34" t="s">
        <v>419</v>
      </c>
      <c r="C184" s="34" t="s">
        <v>60</v>
      </c>
      <c r="D184" s="34" t="s">
        <v>420</v>
      </c>
      <c r="E184" s="34" t="s">
        <v>101</v>
      </c>
      <c r="F184" s="37">
        <v>36143</v>
      </c>
      <c r="G184" s="37">
        <v>41275</v>
      </c>
      <c r="H184" s="37">
        <v>36143</v>
      </c>
      <c r="I184" s="37">
        <v>36143</v>
      </c>
      <c r="J184" s="34" t="s">
        <v>192</v>
      </c>
      <c r="K184" s="37">
        <v>41640</v>
      </c>
      <c r="L184" s="91"/>
      <c r="M184" s="91">
        <v>16</v>
      </c>
      <c r="N184" s="91" t="s">
        <v>5</v>
      </c>
      <c r="O184" s="94">
        <v>14024</v>
      </c>
      <c r="P184" s="91">
        <v>0.45</v>
      </c>
      <c r="Q184" s="34" t="s">
        <v>57</v>
      </c>
      <c r="R184" s="34" t="s">
        <v>193</v>
      </c>
      <c r="S184" s="34">
        <v>22324.32</v>
      </c>
      <c r="T184" s="34">
        <v>23.8508</v>
      </c>
    </row>
    <row r="185" spans="1:20" ht="14" outlineLevel="3" collapsed="1">
      <c r="A185" s="34"/>
      <c r="B185" s="34"/>
      <c r="C185" s="34"/>
      <c r="D185" s="34"/>
      <c r="E185" s="34"/>
      <c r="F185" s="37"/>
      <c r="G185" s="37"/>
      <c r="H185" s="37"/>
      <c r="I185" s="37"/>
      <c r="J185" s="34"/>
      <c r="K185" s="37"/>
      <c r="L185" s="91"/>
      <c r="M185" s="91"/>
      <c r="N185" s="91"/>
      <c r="O185" s="92" t="s">
        <v>81</v>
      </c>
      <c r="P185" s="91">
        <f>SUBTOTAL(9,P184:P184)</f>
        <v>0.45</v>
      </c>
      <c r="Q185" s="34"/>
      <c r="R185" s="34"/>
      <c r="S185" s="34"/>
      <c r="T185" s="34"/>
    </row>
    <row r="186" spans="1:20" ht="14" hidden="1" outlineLevel="4">
      <c r="A186" s="34">
        <v>1460073</v>
      </c>
      <c r="B186" s="34" t="s">
        <v>421</v>
      </c>
      <c r="C186" s="34" t="s">
        <v>60</v>
      </c>
      <c r="D186" s="34" t="s">
        <v>422</v>
      </c>
      <c r="E186" s="34" t="s">
        <v>101</v>
      </c>
      <c r="F186" s="37">
        <v>36878</v>
      </c>
      <c r="G186" s="37">
        <v>41640</v>
      </c>
      <c r="H186" s="37">
        <v>36878</v>
      </c>
      <c r="I186" s="37">
        <v>36878</v>
      </c>
      <c r="J186" s="34" t="s">
        <v>192</v>
      </c>
      <c r="K186" s="37">
        <v>41640</v>
      </c>
      <c r="L186" s="91"/>
      <c r="M186" s="91">
        <v>16</v>
      </c>
      <c r="N186" s="91" t="s">
        <v>5</v>
      </c>
      <c r="O186" s="94">
        <v>27217</v>
      </c>
      <c r="P186" s="91">
        <v>1</v>
      </c>
      <c r="Q186" s="34" t="s">
        <v>57</v>
      </c>
      <c r="R186" s="34" t="s">
        <v>193</v>
      </c>
      <c r="S186" s="34">
        <v>49609.61</v>
      </c>
      <c r="T186" s="34">
        <v>23.8508</v>
      </c>
    </row>
    <row r="187" spans="1:20" ht="14" hidden="1" outlineLevel="4">
      <c r="A187" s="34">
        <v>1245587</v>
      </c>
      <c r="B187" s="34" t="s">
        <v>423</v>
      </c>
      <c r="C187" s="34" t="s">
        <v>53</v>
      </c>
      <c r="D187" s="34" t="s">
        <v>424</v>
      </c>
      <c r="E187" s="34" t="s">
        <v>101</v>
      </c>
      <c r="F187" s="37">
        <v>36312</v>
      </c>
      <c r="G187" s="37">
        <v>41275</v>
      </c>
      <c r="H187" s="37">
        <v>36312</v>
      </c>
      <c r="I187" s="37">
        <v>36312</v>
      </c>
      <c r="J187" s="34" t="s">
        <v>192</v>
      </c>
      <c r="K187" s="37">
        <v>41821</v>
      </c>
      <c r="L187" s="91"/>
      <c r="M187" s="91">
        <v>16</v>
      </c>
      <c r="N187" s="91" t="s">
        <v>5</v>
      </c>
      <c r="O187" s="94">
        <v>18429</v>
      </c>
      <c r="P187" s="91">
        <v>1</v>
      </c>
      <c r="Q187" s="34" t="s">
        <v>57</v>
      </c>
      <c r="R187" s="34" t="s">
        <v>193</v>
      </c>
      <c r="S187" s="34">
        <v>49609.61</v>
      </c>
      <c r="T187" s="34">
        <v>23.8508</v>
      </c>
    </row>
    <row r="188" spans="1:20" ht="14" hidden="1" outlineLevel="4">
      <c r="A188" s="34">
        <v>400289</v>
      </c>
      <c r="B188" s="34" t="s">
        <v>425</v>
      </c>
      <c r="C188" s="34" t="s">
        <v>112</v>
      </c>
      <c r="D188" s="34" t="s">
        <v>426</v>
      </c>
      <c r="E188" s="34" t="s">
        <v>101</v>
      </c>
      <c r="F188" s="37">
        <v>36056</v>
      </c>
      <c r="G188" s="37">
        <v>40909</v>
      </c>
      <c r="H188" s="37">
        <v>36056</v>
      </c>
      <c r="I188" s="37">
        <v>29591</v>
      </c>
      <c r="J188" s="34" t="s">
        <v>192</v>
      </c>
      <c r="K188" s="37">
        <v>41852</v>
      </c>
      <c r="L188" s="91"/>
      <c r="M188" s="91">
        <v>16</v>
      </c>
      <c r="N188" s="91" t="s">
        <v>5</v>
      </c>
      <c r="O188" s="94">
        <v>19629</v>
      </c>
      <c r="P188" s="91">
        <v>1</v>
      </c>
      <c r="Q188" s="34" t="s">
        <v>57</v>
      </c>
      <c r="R188" s="34" t="s">
        <v>193</v>
      </c>
      <c r="S188" s="34">
        <v>49609.61</v>
      </c>
      <c r="T188" s="34">
        <v>23.8508</v>
      </c>
    </row>
    <row r="189" spans="1:20" ht="14" hidden="1" outlineLevel="4">
      <c r="A189" s="34">
        <v>1242319</v>
      </c>
      <c r="B189" s="34" t="s">
        <v>427</v>
      </c>
      <c r="C189" s="34" t="s">
        <v>112</v>
      </c>
      <c r="D189" s="34" t="s">
        <v>428</v>
      </c>
      <c r="E189" s="34" t="s">
        <v>101</v>
      </c>
      <c r="F189" s="37">
        <v>35800</v>
      </c>
      <c r="G189" s="37">
        <v>40909</v>
      </c>
      <c r="H189" s="37">
        <v>35800</v>
      </c>
      <c r="I189" s="37">
        <v>35800</v>
      </c>
      <c r="J189" s="34" t="s">
        <v>192</v>
      </c>
      <c r="K189" s="37">
        <v>41852</v>
      </c>
      <c r="L189" s="91"/>
      <c r="M189" s="91">
        <v>16</v>
      </c>
      <c r="N189" s="91" t="s">
        <v>5</v>
      </c>
      <c r="O189" s="94">
        <v>27067</v>
      </c>
      <c r="P189" s="91">
        <v>1</v>
      </c>
      <c r="Q189" s="34" t="s">
        <v>57</v>
      </c>
      <c r="R189" s="34" t="s">
        <v>193</v>
      </c>
      <c r="S189" s="34">
        <v>49609.61</v>
      </c>
      <c r="T189" s="34">
        <v>23.8508</v>
      </c>
    </row>
    <row r="190" spans="1:20" ht="14" hidden="1" outlineLevel="4">
      <c r="A190" s="34">
        <v>1407889</v>
      </c>
      <c r="B190" s="34" t="s">
        <v>429</v>
      </c>
      <c r="C190" s="34" t="s">
        <v>112</v>
      </c>
      <c r="D190" s="34" t="s">
        <v>430</v>
      </c>
      <c r="E190" s="34" t="s">
        <v>101</v>
      </c>
      <c r="F190" s="37">
        <v>36453</v>
      </c>
      <c r="G190" s="37">
        <v>41275</v>
      </c>
      <c r="H190" s="37">
        <v>36453</v>
      </c>
      <c r="I190" s="37">
        <v>36453</v>
      </c>
      <c r="J190" s="34" t="s">
        <v>192</v>
      </c>
      <c r="K190" s="37">
        <v>41852</v>
      </c>
      <c r="L190" s="91"/>
      <c r="M190" s="91">
        <v>16</v>
      </c>
      <c r="N190" s="91" t="s">
        <v>5</v>
      </c>
      <c r="O190" s="94">
        <v>21126</v>
      </c>
      <c r="P190" s="91">
        <v>1</v>
      </c>
      <c r="Q190" s="34" t="s">
        <v>57</v>
      </c>
      <c r="R190" s="34" t="s">
        <v>193</v>
      </c>
      <c r="S190" s="34">
        <v>49609.61</v>
      </c>
      <c r="T190" s="34">
        <v>23.8508</v>
      </c>
    </row>
    <row r="191" spans="1:20" ht="14" hidden="1" outlineLevel="4">
      <c r="A191" s="34">
        <v>1933973</v>
      </c>
      <c r="B191" s="34" t="s">
        <v>431</v>
      </c>
      <c r="C191" s="34" t="s">
        <v>60</v>
      </c>
      <c r="D191" s="34" t="s">
        <v>432</v>
      </c>
      <c r="E191" s="34" t="s">
        <v>101</v>
      </c>
      <c r="F191" s="37">
        <v>39161</v>
      </c>
      <c r="G191" s="37">
        <v>42005</v>
      </c>
      <c r="H191" s="34"/>
      <c r="I191" s="34"/>
      <c r="J191" s="34" t="s">
        <v>192</v>
      </c>
      <c r="K191" s="37">
        <v>41852</v>
      </c>
      <c r="L191" s="91"/>
      <c r="M191" s="91">
        <v>16</v>
      </c>
      <c r="N191" s="91" t="s">
        <v>5</v>
      </c>
      <c r="O191" s="94">
        <v>30684</v>
      </c>
      <c r="P191" s="91">
        <v>1</v>
      </c>
      <c r="Q191" s="34" t="s">
        <v>57</v>
      </c>
      <c r="R191" s="34" t="s">
        <v>193</v>
      </c>
      <c r="S191" s="34">
        <v>49609.61</v>
      </c>
      <c r="T191" s="34">
        <v>23.8508</v>
      </c>
    </row>
    <row r="192" spans="1:20" ht="14" hidden="1" outlineLevel="4">
      <c r="A192" s="34">
        <v>582869</v>
      </c>
      <c r="B192" s="34" t="s">
        <v>433</v>
      </c>
      <c r="C192" s="34" t="s">
        <v>112</v>
      </c>
      <c r="D192" s="34" t="s">
        <v>434</v>
      </c>
      <c r="E192" s="34" t="s">
        <v>101</v>
      </c>
      <c r="F192" s="37">
        <v>37363</v>
      </c>
      <c r="G192" s="37">
        <v>41640</v>
      </c>
      <c r="H192" s="37">
        <v>37363</v>
      </c>
      <c r="I192" s="37">
        <v>36062</v>
      </c>
      <c r="J192" s="34" t="s">
        <v>192</v>
      </c>
      <c r="K192" s="37">
        <v>41913</v>
      </c>
      <c r="L192" s="91"/>
      <c r="M192" s="91">
        <v>16</v>
      </c>
      <c r="N192" s="91" t="s">
        <v>5</v>
      </c>
      <c r="O192" s="94">
        <v>22085</v>
      </c>
      <c r="P192" s="91">
        <v>1</v>
      </c>
      <c r="Q192" s="34" t="s">
        <v>57</v>
      </c>
      <c r="R192" s="34" t="s">
        <v>193</v>
      </c>
      <c r="S192" s="34">
        <v>49609.61</v>
      </c>
      <c r="T192" s="34">
        <v>23.8508</v>
      </c>
    </row>
    <row r="193" spans="1:20" ht="14" outlineLevel="3" collapsed="1">
      <c r="A193" s="34"/>
      <c r="B193" s="34"/>
      <c r="C193" s="34"/>
      <c r="D193" s="34"/>
      <c r="E193" s="34"/>
      <c r="F193" s="37"/>
      <c r="G193" s="37"/>
      <c r="H193" s="37"/>
      <c r="I193" s="37"/>
      <c r="J193" s="34"/>
      <c r="K193" s="37"/>
      <c r="L193" s="91"/>
      <c r="M193" s="91"/>
      <c r="N193" s="91"/>
      <c r="O193" s="92" t="s">
        <v>63</v>
      </c>
      <c r="P193" s="91">
        <f>SUBTOTAL(9,P186:P192)</f>
        <v>7</v>
      </c>
      <c r="Q193" s="34"/>
      <c r="R193" s="34"/>
      <c r="S193" s="34"/>
      <c r="T193" s="34"/>
    </row>
    <row r="194" spans="1:20" ht="14" outlineLevel="2">
      <c r="A194" s="34"/>
      <c r="B194" s="34"/>
      <c r="C194" s="34"/>
      <c r="D194" s="34"/>
      <c r="E194" s="34"/>
      <c r="F194" s="37"/>
      <c r="G194" s="37"/>
      <c r="H194" s="37"/>
      <c r="I194" s="37"/>
      <c r="J194" s="34"/>
      <c r="K194" s="37"/>
      <c r="L194" s="91"/>
      <c r="M194" s="93" t="s">
        <v>150</v>
      </c>
      <c r="N194" s="91">
        <f>SUBTOTAL(3,N157:N192)</f>
        <v>30</v>
      </c>
      <c r="O194" s="94"/>
      <c r="P194" s="91"/>
      <c r="Q194" s="34"/>
      <c r="R194" s="34"/>
      <c r="S194" s="34"/>
      <c r="T194" s="34"/>
    </row>
    <row r="195" spans="1:20" ht="14" outlineLevel="1">
      <c r="A195" s="34"/>
      <c r="B195" s="34"/>
      <c r="C195" s="34"/>
      <c r="D195" s="34"/>
      <c r="E195" s="34"/>
      <c r="F195" s="37"/>
      <c r="G195" s="37"/>
      <c r="H195" s="37"/>
      <c r="I195" s="37"/>
      <c r="J195" s="34"/>
      <c r="K195" s="37"/>
      <c r="L195" s="93" t="s">
        <v>151</v>
      </c>
      <c r="M195" s="91">
        <f>SUBTOTAL(3,M106:M192)</f>
        <v>69</v>
      </c>
      <c r="N195" s="91"/>
      <c r="O195" s="94"/>
      <c r="P195" s="91">
        <f>SUM(P193,P185,P183,P178,P176,P161,P159)</f>
        <v>28.4</v>
      </c>
      <c r="Q195" s="34"/>
      <c r="R195" s="34"/>
      <c r="S195" s="34"/>
      <c r="T195" s="34"/>
    </row>
    <row r="196" spans="1:20" ht="14" hidden="1" outlineLevel="4">
      <c r="A196" s="34">
        <v>2056153</v>
      </c>
      <c r="B196" s="34" t="s">
        <v>435</v>
      </c>
      <c r="C196" s="34" t="s">
        <v>106</v>
      </c>
      <c r="D196" s="34" t="s">
        <v>436</v>
      </c>
      <c r="E196" s="34" t="s">
        <v>437</v>
      </c>
      <c r="F196" s="37">
        <v>40360</v>
      </c>
      <c r="G196" s="37">
        <v>42005</v>
      </c>
      <c r="H196" s="34"/>
      <c r="I196" s="34"/>
      <c r="J196" s="34" t="s">
        <v>192</v>
      </c>
      <c r="K196" s="37">
        <v>41640</v>
      </c>
      <c r="L196" s="55"/>
      <c r="M196" s="55">
        <v>17</v>
      </c>
      <c r="N196" s="55" t="s">
        <v>1</v>
      </c>
      <c r="O196" s="37">
        <v>27912</v>
      </c>
      <c r="P196" s="34">
        <v>1</v>
      </c>
      <c r="Q196" s="34" t="s">
        <v>57</v>
      </c>
      <c r="R196" s="34" t="s">
        <v>193</v>
      </c>
      <c r="S196" s="34">
        <v>47054.71</v>
      </c>
      <c r="T196" s="34">
        <v>22.622499999999999</v>
      </c>
    </row>
    <row r="197" spans="1:20" ht="14" hidden="1" outlineLevel="4">
      <c r="A197" s="34">
        <v>2056161</v>
      </c>
      <c r="B197" s="34" t="s">
        <v>438</v>
      </c>
      <c r="C197" s="34" t="s">
        <v>106</v>
      </c>
      <c r="D197" s="34" t="s">
        <v>439</v>
      </c>
      <c r="E197" s="34" t="s">
        <v>437</v>
      </c>
      <c r="F197" s="37">
        <v>40360</v>
      </c>
      <c r="G197" s="37">
        <v>42005</v>
      </c>
      <c r="H197" s="34"/>
      <c r="I197" s="34"/>
      <c r="J197" s="34" t="s">
        <v>192</v>
      </c>
      <c r="K197" s="37">
        <v>41640</v>
      </c>
      <c r="L197" s="55"/>
      <c r="M197" s="55">
        <v>17</v>
      </c>
      <c r="N197" s="55" t="s">
        <v>1</v>
      </c>
      <c r="O197" s="37">
        <v>21342</v>
      </c>
      <c r="P197" s="34">
        <v>1</v>
      </c>
      <c r="Q197" s="34" t="s">
        <v>57</v>
      </c>
      <c r="R197" s="34" t="s">
        <v>193</v>
      </c>
      <c r="S197" s="34">
        <v>47054.71</v>
      </c>
      <c r="T197" s="34">
        <v>22.622499999999999</v>
      </c>
    </row>
    <row r="198" spans="1:20" ht="14" outlineLevel="3" collapsed="1">
      <c r="A198" s="34"/>
      <c r="B198" s="34"/>
      <c r="C198" s="34"/>
      <c r="D198" s="34"/>
      <c r="E198" s="34"/>
      <c r="F198" s="37"/>
      <c r="G198" s="37"/>
      <c r="H198" s="34"/>
      <c r="I198" s="34"/>
      <c r="J198" s="34"/>
      <c r="K198" s="37"/>
      <c r="L198" s="95"/>
      <c r="M198" s="95"/>
      <c r="N198" s="95"/>
      <c r="O198" s="96" t="s">
        <v>63</v>
      </c>
      <c r="P198" s="95">
        <f>SUBTOTAL(9,P196:P197)</f>
        <v>2</v>
      </c>
      <c r="Q198" s="34"/>
      <c r="R198" s="34"/>
      <c r="S198" s="34"/>
      <c r="T198" s="34"/>
    </row>
    <row r="199" spans="1:20" ht="14" outlineLevel="2">
      <c r="A199" s="34"/>
      <c r="B199" s="34"/>
      <c r="C199" s="34"/>
      <c r="D199" s="34"/>
      <c r="E199" s="34"/>
      <c r="F199" s="37"/>
      <c r="G199" s="37"/>
      <c r="H199" s="34"/>
      <c r="I199" s="34"/>
      <c r="J199" s="34"/>
      <c r="K199" s="37"/>
      <c r="L199" s="95"/>
      <c r="M199" s="97" t="s">
        <v>122</v>
      </c>
      <c r="N199" s="95">
        <f>SUBTOTAL(3,N196:N197)</f>
        <v>2</v>
      </c>
      <c r="O199" s="98"/>
      <c r="P199" s="95"/>
      <c r="Q199" s="34"/>
      <c r="R199" s="34"/>
      <c r="S199" s="34"/>
      <c r="T199" s="34"/>
    </row>
    <row r="200" spans="1:20" ht="14" hidden="1" outlineLevel="4">
      <c r="A200" s="34">
        <v>576019</v>
      </c>
      <c r="B200" s="34" t="s">
        <v>440</v>
      </c>
      <c r="C200" s="34" t="s">
        <v>53</v>
      </c>
      <c r="D200" s="34" t="s">
        <v>441</v>
      </c>
      <c r="E200" s="34" t="s">
        <v>442</v>
      </c>
      <c r="F200" s="37">
        <v>33147</v>
      </c>
      <c r="G200" s="37">
        <v>40909</v>
      </c>
      <c r="H200" s="37">
        <v>33147</v>
      </c>
      <c r="I200" s="37">
        <v>33147</v>
      </c>
      <c r="J200" s="34" t="s">
        <v>192</v>
      </c>
      <c r="K200" s="37">
        <v>41640</v>
      </c>
      <c r="L200" s="95"/>
      <c r="M200" s="95">
        <v>17</v>
      </c>
      <c r="N200" s="95" t="s">
        <v>5</v>
      </c>
      <c r="O200" s="98">
        <v>18457</v>
      </c>
      <c r="P200" s="95">
        <v>1</v>
      </c>
      <c r="Q200" s="34" t="s">
        <v>57</v>
      </c>
      <c r="R200" s="34" t="s">
        <v>193</v>
      </c>
      <c r="S200" s="34">
        <v>50700.79</v>
      </c>
      <c r="T200" s="34">
        <v>24.375399999999999</v>
      </c>
    </row>
    <row r="201" spans="1:20" ht="14" outlineLevel="3" collapsed="1">
      <c r="A201" s="34"/>
      <c r="B201" s="34"/>
      <c r="C201" s="34"/>
      <c r="D201" s="34"/>
      <c r="E201" s="34"/>
      <c r="F201" s="37"/>
      <c r="G201" s="37"/>
      <c r="H201" s="37"/>
      <c r="I201" s="37"/>
      <c r="J201" s="34"/>
      <c r="K201" s="37"/>
      <c r="L201" s="95"/>
      <c r="M201" s="95"/>
      <c r="N201" s="95"/>
      <c r="O201" s="96" t="s">
        <v>63</v>
      </c>
      <c r="P201" s="95">
        <f>SUBTOTAL(9,P200:P200)</f>
        <v>1</v>
      </c>
      <c r="Q201" s="34"/>
      <c r="R201" s="34"/>
      <c r="S201" s="34"/>
      <c r="T201" s="34"/>
    </row>
    <row r="202" spans="1:20" ht="14" outlineLevel="2">
      <c r="A202" s="34"/>
      <c r="B202" s="34"/>
      <c r="C202" s="34"/>
      <c r="D202" s="34"/>
      <c r="E202" s="34"/>
      <c r="F202" s="37"/>
      <c r="G202" s="37"/>
      <c r="H202" s="37"/>
      <c r="I202" s="37"/>
      <c r="J202" s="34"/>
      <c r="K202" s="37"/>
      <c r="L202" s="95"/>
      <c r="M202" s="97" t="s">
        <v>150</v>
      </c>
      <c r="N202" s="95">
        <f>SUBTOTAL(3,N200:N200)</f>
        <v>1</v>
      </c>
      <c r="O202" s="98"/>
      <c r="P202" s="95"/>
      <c r="Q202" s="34"/>
      <c r="R202" s="34"/>
      <c r="S202" s="34"/>
      <c r="T202" s="34"/>
    </row>
    <row r="203" spans="1:20" ht="14" outlineLevel="1">
      <c r="A203" s="34"/>
      <c r="B203" s="34"/>
      <c r="C203" s="34"/>
      <c r="D203" s="34"/>
      <c r="E203" s="34"/>
      <c r="F203" s="37"/>
      <c r="G203" s="37"/>
      <c r="H203" s="37"/>
      <c r="I203" s="37"/>
      <c r="J203" s="34"/>
      <c r="K203" s="37"/>
      <c r="L203" s="97" t="s">
        <v>443</v>
      </c>
      <c r="M203" s="95">
        <f>SUBTOTAL(3,M196:M200)</f>
        <v>4</v>
      </c>
      <c r="N203" s="95"/>
      <c r="O203" s="98"/>
      <c r="P203" s="95"/>
      <c r="Q203" s="34"/>
      <c r="R203" s="34"/>
      <c r="S203" s="34"/>
      <c r="T203" s="34"/>
    </row>
    <row r="204" spans="1:20" ht="14" hidden="1" outlineLevel="4">
      <c r="A204" s="34">
        <v>2063298</v>
      </c>
      <c r="B204" s="34" t="s">
        <v>444</v>
      </c>
      <c r="C204" s="34" t="s">
        <v>60</v>
      </c>
      <c r="D204" s="34" t="s">
        <v>445</v>
      </c>
      <c r="E204" s="34" t="s">
        <v>68</v>
      </c>
      <c r="F204" s="37">
        <v>41640</v>
      </c>
      <c r="G204" s="34"/>
      <c r="H204" s="34"/>
      <c r="I204" s="34"/>
      <c r="J204" s="34" t="s">
        <v>192</v>
      </c>
      <c r="K204" s="37">
        <v>41671</v>
      </c>
      <c r="L204" s="55"/>
      <c r="M204" s="55">
        <v>18</v>
      </c>
      <c r="N204" s="55" t="s">
        <v>6</v>
      </c>
      <c r="O204" s="37">
        <v>30416</v>
      </c>
      <c r="P204" s="34">
        <v>1</v>
      </c>
      <c r="Q204" s="34" t="s">
        <v>57</v>
      </c>
      <c r="R204" s="34" t="s">
        <v>193</v>
      </c>
      <c r="S204" s="34">
        <v>35337.33</v>
      </c>
      <c r="T204" s="34">
        <v>16.989100000000001</v>
      </c>
    </row>
    <row r="205" spans="1:20" ht="14" hidden="1" outlineLevel="4">
      <c r="A205" s="34">
        <v>2064055</v>
      </c>
      <c r="B205" s="34" t="s">
        <v>446</v>
      </c>
      <c r="C205" s="34" t="s">
        <v>60</v>
      </c>
      <c r="D205" s="34" t="s">
        <v>447</v>
      </c>
      <c r="E205" s="34" t="s">
        <v>68</v>
      </c>
      <c r="F205" s="37">
        <v>41771</v>
      </c>
      <c r="G205" s="34"/>
      <c r="H205" s="34"/>
      <c r="I205" s="34"/>
      <c r="J205" s="34" t="s">
        <v>192</v>
      </c>
      <c r="K205" s="37">
        <v>41771</v>
      </c>
      <c r="L205" s="57">
        <v>41935</v>
      </c>
      <c r="M205" s="55">
        <v>18</v>
      </c>
      <c r="N205" s="55" t="s">
        <v>6</v>
      </c>
      <c r="O205" s="37">
        <v>29688</v>
      </c>
      <c r="P205" s="34">
        <v>1</v>
      </c>
      <c r="Q205" s="34" t="s">
        <v>57</v>
      </c>
      <c r="R205" s="34" t="s">
        <v>193</v>
      </c>
      <c r="S205" s="34">
        <v>35337.33</v>
      </c>
      <c r="T205" s="34">
        <v>16.989100000000001</v>
      </c>
    </row>
    <row r="206" spans="1:20" ht="14" hidden="1" outlineLevel="4">
      <c r="A206" s="34">
        <v>2058681</v>
      </c>
      <c r="B206" s="34" t="s">
        <v>448</v>
      </c>
      <c r="C206" s="34" t="s">
        <v>60</v>
      </c>
      <c r="D206" s="34" t="s">
        <v>449</v>
      </c>
      <c r="E206" s="34" t="s">
        <v>68</v>
      </c>
      <c r="F206" s="37">
        <v>40770</v>
      </c>
      <c r="G206" s="34"/>
      <c r="H206" s="34"/>
      <c r="I206" s="34"/>
      <c r="J206" s="34" t="s">
        <v>192</v>
      </c>
      <c r="K206" s="37">
        <v>41801</v>
      </c>
      <c r="L206" s="55"/>
      <c r="M206" s="55">
        <v>18</v>
      </c>
      <c r="N206" s="55" t="s">
        <v>6</v>
      </c>
      <c r="O206" s="37">
        <v>24372</v>
      </c>
      <c r="P206" s="34">
        <v>1</v>
      </c>
      <c r="Q206" s="34" t="s">
        <v>57</v>
      </c>
      <c r="R206" s="34" t="s">
        <v>193</v>
      </c>
      <c r="S206" s="34">
        <v>35337.33</v>
      </c>
      <c r="T206" s="34">
        <v>16.989100000000001</v>
      </c>
    </row>
    <row r="207" spans="1:20" ht="14" hidden="1" outlineLevel="4">
      <c r="A207" s="34">
        <v>1150412</v>
      </c>
      <c r="B207" s="34" t="s">
        <v>450</v>
      </c>
      <c r="C207" s="34" t="s">
        <v>60</v>
      </c>
      <c r="D207" s="34" t="s">
        <v>451</v>
      </c>
      <c r="E207" s="34" t="s">
        <v>68</v>
      </c>
      <c r="F207" s="37">
        <v>39114</v>
      </c>
      <c r="G207" s="34"/>
      <c r="H207" s="34"/>
      <c r="I207" s="34"/>
      <c r="J207" s="34" t="s">
        <v>192</v>
      </c>
      <c r="K207" s="37">
        <v>41852</v>
      </c>
      <c r="L207" s="55"/>
      <c r="M207" s="55">
        <v>18</v>
      </c>
      <c r="N207" s="55" t="s">
        <v>6</v>
      </c>
      <c r="O207" s="37">
        <v>27945</v>
      </c>
      <c r="P207" s="34">
        <v>1</v>
      </c>
      <c r="Q207" s="34" t="s">
        <v>57</v>
      </c>
      <c r="R207" s="34" t="s">
        <v>193</v>
      </c>
      <c r="S207" s="34">
        <v>35337.33</v>
      </c>
      <c r="T207" s="34">
        <v>16.989100000000001</v>
      </c>
    </row>
    <row r="208" spans="1:20" ht="14" hidden="1" outlineLevel="4">
      <c r="A208" s="34">
        <v>2063982</v>
      </c>
      <c r="B208" s="34" t="s">
        <v>452</v>
      </c>
      <c r="C208" s="34" t="s">
        <v>106</v>
      </c>
      <c r="D208" s="34" t="s">
        <v>453</v>
      </c>
      <c r="E208" s="34" t="s">
        <v>68</v>
      </c>
      <c r="F208" s="37">
        <v>41751</v>
      </c>
      <c r="G208" s="34"/>
      <c r="H208" s="34"/>
      <c r="I208" s="34"/>
      <c r="J208" s="34" t="s">
        <v>192</v>
      </c>
      <c r="K208" s="37">
        <v>41913</v>
      </c>
      <c r="L208" s="55"/>
      <c r="M208" s="55">
        <v>18</v>
      </c>
      <c r="N208" s="55" t="s">
        <v>6</v>
      </c>
      <c r="O208" s="37">
        <v>29467</v>
      </c>
      <c r="P208" s="34">
        <v>1</v>
      </c>
      <c r="Q208" s="34" t="s">
        <v>57</v>
      </c>
      <c r="R208" s="34" t="s">
        <v>193</v>
      </c>
      <c r="S208" s="34">
        <v>35337.33</v>
      </c>
      <c r="T208" s="34">
        <v>16.989100000000001</v>
      </c>
    </row>
    <row r="209" spans="1:20" ht="14" hidden="1" outlineLevel="4">
      <c r="A209" s="34">
        <v>2065121</v>
      </c>
      <c r="B209" s="34" t="s">
        <v>454</v>
      </c>
      <c r="C209" s="34" t="s">
        <v>106</v>
      </c>
      <c r="D209" s="34" t="s">
        <v>455</v>
      </c>
      <c r="E209" s="34" t="s">
        <v>68</v>
      </c>
      <c r="F209" s="37">
        <v>41913</v>
      </c>
      <c r="G209" s="34"/>
      <c r="H209" s="34"/>
      <c r="I209" s="34"/>
      <c r="J209" s="34" t="s">
        <v>192</v>
      </c>
      <c r="K209" s="37">
        <v>41913</v>
      </c>
      <c r="L209" s="55"/>
      <c r="M209" s="55">
        <v>18</v>
      </c>
      <c r="N209" s="55" t="s">
        <v>6</v>
      </c>
      <c r="O209" s="37">
        <v>25941</v>
      </c>
      <c r="P209" s="34">
        <v>1</v>
      </c>
      <c r="Q209" s="34" t="s">
        <v>57</v>
      </c>
      <c r="R209" s="34" t="s">
        <v>193</v>
      </c>
      <c r="S209" s="34">
        <v>35337.33</v>
      </c>
      <c r="T209" s="34">
        <v>16.989100000000001</v>
      </c>
    </row>
    <row r="210" spans="1:20" ht="14" outlineLevel="3" collapsed="1">
      <c r="A210" s="34"/>
      <c r="B210" s="34"/>
      <c r="C210" s="34"/>
      <c r="D210" s="34"/>
      <c r="E210" s="34"/>
      <c r="F210" s="37"/>
      <c r="G210" s="34"/>
      <c r="H210" s="34"/>
      <c r="I210" s="34"/>
      <c r="J210" s="34"/>
      <c r="K210" s="37"/>
      <c r="L210" s="55"/>
      <c r="M210" s="55"/>
      <c r="N210" s="55"/>
      <c r="O210" s="40" t="s">
        <v>63</v>
      </c>
      <c r="P210" s="34">
        <f>SUBTOTAL(9,P204:P209)</f>
        <v>6</v>
      </c>
      <c r="Q210" s="34"/>
      <c r="R210" s="34"/>
      <c r="S210" s="34"/>
      <c r="T210" s="34"/>
    </row>
    <row r="211" spans="1:20" ht="14" outlineLevel="2">
      <c r="A211" s="34"/>
      <c r="B211" s="34"/>
      <c r="C211" s="34"/>
      <c r="D211" s="34"/>
      <c r="E211" s="34"/>
      <c r="F211" s="37"/>
      <c r="G211" s="34"/>
      <c r="H211" s="34"/>
      <c r="I211" s="34"/>
      <c r="J211" s="34"/>
      <c r="K211" s="37"/>
      <c r="L211" s="55"/>
      <c r="M211" s="60" t="s">
        <v>119</v>
      </c>
      <c r="N211" s="55">
        <f>SUBTOTAL(3,N204:N209)</f>
        <v>6</v>
      </c>
      <c r="O211" s="37"/>
      <c r="P211" s="34"/>
      <c r="Q211" s="34"/>
      <c r="R211" s="34"/>
      <c r="S211" s="34"/>
      <c r="T211" s="34"/>
    </row>
    <row r="212" spans="1:20" ht="14" hidden="1" outlineLevel="4">
      <c r="A212" s="34">
        <v>1709773</v>
      </c>
      <c r="B212" s="34" t="s">
        <v>456</v>
      </c>
      <c r="C212" s="34" t="s">
        <v>60</v>
      </c>
      <c r="D212" s="34" t="s">
        <v>457</v>
      </c>
      <c r="E212" s="34" t="s">
        <v>77</v>
      </c>
      <c r="F212" s="37">
        <v>39260</v>
      </c>
      <c r="G212" s="34"/>
      <c r="H212" s="34"/>
      <c r="I212" s="34"/>
      <c r="J212" s="34" t="s">
        <v>192</v>
      </c>
      <c r="K212" s="37">
        <v>41743</v>
      </c>
      <c r="L212" s="55"/>
      <c r="M212" s="55">
        <v>18</v>
      </c>
      <c r="N212" s="55" t="s">
        <v>7</v>
      </c>
      <c r="O212" s="37">
        <v>24610</v>
      </c>
      <c r="P212" s="34">
        <v>1</v>
      </c>
      <c r="Q212" s="34" t="s">
        <v>57</v>
      </c>
      <c r="R212" s="34" t="s">
        <v>193</v>
      </c>
      <c r="S212" s="34">
        <v>37104.199999999997</v>
      </c>
      <c r="T212" s="34">
        <v>17.8386</v>
      </c>
    </row>
    <row r="213" spans="1:20" ht="14" outlineLevel="3" collapsed="1">
      <c r="A213" s="34"/>
      <c r="B213" s="34"/>
      <c r="C213" s="34"/>
      <c r="D213" s="34"/>
      <c r="E213" s="34"/>
      <c r="F213" s="37"/>
      <c r="G213" s="34"/>
      <c r="H213" s="34"/>
      <c r="I213" s="34"/>
      <c r="J213" s="34"/>
      <c r="K213" s="37"/>
      <c r="L213" s="55"/>
      <c r="M213" s="55"/>
      <c r="N213" s="55"/>
      <c r="O213" s="40" t="s">
        <v>63</v>
      </c>
      <c r="P213" s="34">
        <f>SUBTOTAL(9,P212:P212)</f>
        <v>1</v>
      </c>
      <c r="Q213" s="34"/>
      <c r="R213" s="34"/>
      <c r="S213" s="34"/>
      <c r="T213" s="34"/>
    </row>
    <row r="214" spans="1:20" ht="14" outlineLevel="2">
      <c r="A214" s="34"/>
      <c r="B214" s="34"/>
      <c r="C214" s="34"/>
      <c r="D214" s="34"/>
      <c r="E214" s="34"/>
      <c r="F214" s="37"/>
      <c r="G214" s="34"/>
      <c r="H214" s="34"/>
      <c r="I214" s="34"/>
      <c r="J214" s="34"/>
      <c r="K214" s="37"/>
      <c r="L214" s="55"/>
      <c r="M214" s="60" t="s">
        <v>317</v>
      </c>
      <c r="N214" s="55">
        <f>SUBTOTAL(3,N212:N212)</f>
        <v>1</v>
      </c>
      <c r="O214" s="37"/>
      <c r="P214" s="34"/>
      <c r="Q214" s="34"/>
      <c r="R214" s="34"/>
      <c r="S214" s="34"/>
      <c r="T214" s="34"/>
    </row>
    <row r="215" spans="1:20" ht="14" hidden="1" outlineLevel="4">
      <c r="A215" s="34">
        <v>2056181</v>
      </c>
      <c r="B215" s="34" t="s">
        <v>458</v>
      </c>
      <c r="C215" s="34" t="s">
        <v>60</v>
      </c>
      <c r="D215" s="34" t="s">
        <v>459</v>
      </c>
      <c r="E215" s="34" t="s">
        <v>68</v>
      </c>
      <c r="F215" s="37">
        <v>40371</v>
      </c>
      <c r="G215" s="37">
        <v>42005</v>
      </c>
      <c r="H215" s="34"/>
      <c r="I215" s="34"/>
      <c r="J215" s="34" t="s">
        <v>192</v>
      </c>
      <c r="K215" s="37">
        <v>41640</v>
      </c>
      <c r="L215" s="55"/>
      <c r="M215" s="55">
        <v>18</v>
      </c>
      <c r="N215" s="55" t="s">
        <v>8</v>
      </c>
      <c r="O215" s="37">
        <v>27205</v>
      </c>
      <c r="P215" s="34">
        <v>1</v>
      </c>
      <c r="Q215" s="34" t="s">
        <v>57</v>
      </c>
      <c r="R215" s="34" t="s">
        <v>193</v>
      </c>
      <c r="S215" s="34">
        <v>38959.410000000003</v>
      </c>
      <c r="T215" s="34">
        <v>18.730499999999999</v>
      </c>
    </row>
    <row r="216" spans="1:20" ht="14" hidden="1" outlineLevel="4">
      <c r="A216" s="34">
        <v>2064318</v>
      </c>
      <c r="B216" s="34" t="s">
        <v>460</v>
      </c>
      <c r="C216" s="34" t="s">
        <v>106</v>
      </c>
      <c r="D216" s="34" t="s">
        <v>461</v>
      </c>
      <c r="E216" s="34" t="s">
        <v>68</v>
      </c>
      <c r="F216" s="37">
        <v>41820</v>
      </c>
      <c r="G216" s="34"/>
      <c r="H216" s="34"/>
      <c r="I216" s="34"/>
      <c r="J216" s="34" t="s">
        <v>192</v>
      </c>
      <c r="K216" s="37">
        <v>41820</v>
      </c>
      <c r="L216" s="55"/>
      <c r="M216" s="55">
        <v>18</v>
      </c>
      <c r="N216" s="55" t="s">
        <v>8</v>
      </c>
      <c r="O216" s="37">
        <v>31194</v>
      </c>
      <c r="P216" s="34">
        <v>1</v>
      </c>
      <c r="Q216" s="34" t="s">
        <v>57</v>
      </c>
      <c r="R216" s="34" t="s">
        <v>193</v>
      </c>
      <c r="S216" s="34">
        <v>38959.410000000003</v>
      </c>
      <c r="T216" s="34">
        <v>18.730499999999999</v>
      </c>
    </row>
    <row r="217" spans="1:20" ht="14" outlineLevel="3" collapsed="1">
      <c r="A217" s="34"/>
      <c r="B217" s="34"/>
      <c r="C217" s="34"/>
      <c r="D217" s="34"/>
      <c r="E217" s="34"/>
      <c r="F217" s="37"/>
      <c r="G217" s="34"/>
      <c r="H217" s="34"/>
      <c r="I217" s="34"/>
      <c r="J217" s="34"/>
      <c r="K217" s="37"/>
      <c r="L217" s="55"/>
      <c r="M217" s="55"/>
      <c r="N217" s="55"/>
      <c r="O217" s="40" t="s">
        <v>63</v>
      </c>
      <c r="P217" s="34">
        <f>SUBTOTAL(9,P215:P216)</f>
        <v>2</v>
      </c>
      <c r="Q217" s="34"/>
      <c r="R217" s="34"/>
      <c r="S217" s="34"/>
      <c r="T217" s="34"/>
    </row>
    <row r="218" spans="1:20" ht="14" outlineLevel="2">
      <c r="A218" s="34"/>
      <c r="B218" s="34"/>
      <c r="C218" s="34"/>
      <c r="D218" s="34"/>
      <c r="E218" s="34"/>
      <c r="F218" s="37"/>
      <c r="G218" s="34"/>
      <c r="H218" s="34"/>
      <c r="I218" s="34"/>
      <c r="J218" s="34"/>
      <c r="K218" s="37"/>
      <c r="L218" s="55"/>
      <c r="M218" s="60" t="s">
        <v>155</v>
      </c>
      <c r="N218" s="55">
        <f>SUBTOTAL(3,N215:N216)</f>
        <v>2</v>
      </c>
      <c r="O218" s="37"/>
      <c r="P218" s="34"/>
      <c r="Q218" s="34"/>
      <c r="R218" s="34"/>
      <c r="S218" s="34"/>
      <c r="T218" s="34"/>
    </row>
    <row r="219" spans="1:20" ht="14" hidden="1" outlineLevel="4">
      <c r="A219" s="34">
        <v>2046294</v>
      </c>
      <c r="B219" s="34" t="s">
        <v>462</v>
      </c>
      <c r="C219" s="34" t="s">
        <v>66</v>
      </c>
      <c r="D219" s="34" t="s">
        <v>463</v>
      </c>
      <c r="E219" s="34" t="s">
        <v>464</v>
      </c>
      <c r="F219" s="37">
        <v>38854</v>
      </c>
      <c r="G219" s="37">
        <v>42005</v>
      </c>
      <c r="H219" s="34"/>
      <c r="I219" s="34"/>
      <c r="J219" s="34" t="s">
        <v>192</v>
      </c>
      <c r="K219" s="37">
        <v>41640</v>
      </c>
      <c r="L219" s="55"/>
      <c r="M219" s="55">
        <v>18</v>
      </c>
      <c r="N219" s="55" t="s">
        <v>0</v>
      </c>
      <c r="O219" s="37">
        <v>23274</v>
      </c>
      <c r="P219" s="34">
        <v>0.875</v>
      </c>
      <c r="Q219" s="34" t="s">
        <v>57</v>
      </c>
      <c r="R219" s="34" t="s">
        <v>193</v>
      </c>
      <c r="S219" s="34">
        <v>41435.980000000003</v>
      </c>
      <c r="T219" s="34">
        <v>22.766999999999999</v>
      </c>
    </row>
    <row r="220" spans="1:20" ht="14" outlineLevel="3" collapsed="1">
      <c r="A220" s="34"/>
      <c r="B220" s="34"/>
      <c r="C220" s="34"/>
      <c r="D220" s="34"/>
      <c r="E220" s="34"/>
      <c r="F220" s="37"/>
      <c r="G220" s="37"/>
      <c r="H220" s="34"/>
      <c r="I220" s="34"/>
      <c r="J220" s="34"/>
      <c r="K220" s="37"/>
      <c r="L220" s="55"/>
      <c r="M220" s="55"/>
      <c r="N220" s="55"/>
      <c r="O220" s="40" t="s">
        <v>465</v>
      </c>
      <c r="P220" s="34">
        <f>SUBTOTAL(9,P219:P219)</f>
        <v>0.875</v>
      </c>
      <c r="Q220" s="34"/>
      <c r="R220" s="34"/>
      <c r="S220" s="34"/>
      <c r="T220" s="34"/>
    </row>
    <row r="221" spans="1:20" ht="14" hidden="1" outlineLevel="4">
      <c r="A221" s="34">
        <v>2049679</v>
      </c>
      <c r="B221" s="34" t="s">
        <v>466</v>
      </c>
      <c r="C221" s="34" t="s">
        <v>53</v>
      </c>
      <c r="D221" s="34" t="s">
        <v>467</v>
      </c>
      <c r="E221" s="34" t="s">
        <v>68</v>
      </c>
      <c r="F221" s="37">
        <v>39265</v>
      </c>
      <c r="G221" s="37">
        <v>42005</v>
      </c>
      <c r="H221" s="37">
        <v>39600</v>
      </c>
      <c r="I221" s="34"/>
      <c r="J221" s="34" t="s">
        <v>192</v>
      </c>
      <c r="K221" s="37">
        <v>41852</v>
      </c>
      <c r="L221" s="55"/>
      <c r="M221" s="55">
        <v>18</v>
      </c>
      <c r="N221" s="55" t="s">
        <v>0</v>
      </c>
      <c r="O221" s="37">
        <v>31533</v>
      </c>
      <c r="P221" s="34">
        <v>1</v>
      </c>
      <c r="Q221" s="34" t="s">
        <v>57</v>
      </c>
      <c r="R221" s="34" t="s">
        <v>193</v>
      </c>
      <c r="S221" s="34">
        <v>47355.4</v>
      </c>
      <c r="T221" s="34">
        <v>22.766999999999999</v>
      </c>
    </row>
    <row r="222" spans="1:20" ht="14" hidden="1" outlineLevel="4">
      <c r="A222" s="34">
        <v>2046611</v>
      </c>
      <c r="B222" s="34" t="s">
        <v>468</v>
      </c>
      <c r="C222" s="34" t="s">
        <v>53</v>
      </c>
      <c r="D222" s="34" t="s">
        <v>469</v>
      </c>
      <c r="E222" s="34" t="s">
        <v>68</v>
      </c>
      <c r="F222" s="37">
        <v>38888</v>
      </c>
      <c r="G222" s="37">
        <v>42005</v>
      </c>
      <c r="H222" s="34"/>
      <c r="I222" s="34"/>
      <c r="J222" s="34" t="s">
        <v>192</v>
      </c>
      <c r="K222" s="37">
        <v>41913</v>
      </c>
      <c r="L222" s="55"/>
      <c r="M222" s="55">
        <v>18</v>
      </c>
      <c r="N222" s="55" t="s">
        <v>0</v>
      </c>
      <c r="O222" s="37">
        <v>24190</v>
      </c>
      <c r="P222" s="34">
        <v>1</v>
      </c>
      <c r="Q222" s="34" t="s">
        <v>57</v>
      </c>
      <c r="R222" s="34" t="s">
        <v>193</v>
      </c>
      <c r="S222" s="34">
        <v>47355.4</v>
      </c>
      <c r="T222" s="34">
        <v>22.766999999999999</v>
      </c>
    </row>
    <row r="223" spans="1:20" ht="14" outlineLevel="3" collapsed="1">
      <c r="A223" s="34"/>
      <c r="B223" s="34"/>
      <c r="C223" s="34"/>
      <c r="D223" s="34"/>
      <c r="E223" s="34"/>
      <c r="F223" s="37"/>
      <c r="G223" s="37"/>
      <c r="H223" s="34"/>
      <c r="I223" s="34"/>
      <c r="J223" s="34"/>
      <c r="K223" s="37"/>
      <c r="L223" s="55"/>
      <c r="M223" s="55"/>
      <c r="N223" s="55"/>
      <c r="O223" s="40" t="s">
        <v>63</v>
      </c>
      <c r="P223" s="34">
        <f>SUBTOTAL(9,P221:P222)</f>
        <v>2</v>
      </c>
      <c r="Q223" s="34"/>
      <c r="R223" s="34"/>
      <c r="S223" s="34"/>
      <c r="T223" s="34"/>
    </row>
    <row r="224" spans="1:20" ht="14" outlineLevel="2">
      <c r="A224" s="34"/>
      <c r="B224" s="34"/>
      <c r="C224" s="34"/>
      <c r="D224" s="34"/>
      <c r="E224" s="34"/>
      <c r="F224" s="37"/>
      <c r="G224" s="37"/>
      <c r="H224" s="34"/>
      <c r="I224" s="34"/>
      <c r="J224" s="34"/>
      <c r="K224" s="37"/>
      <c r="L224" s="55"/>
      <c r="M224" s="60" t="s">
        <v>158</v>
      </c>
      <c r="N224" s="55">
        <f>SUBTOTAL(3,N219:N222)</f>
        <v>3</v>
      </c>
      <c r="O224" s="37"/>
      <c r="P224" s="34"/>
      <c r="Q224" s="34"/>
      <c r="R224" s="34"/>
      <c r="S224" s="34"/>
      <c r="T224" s="34"/>
    </row>
    <row r="225" spans="1:20" ht="14" hidden="1" outlineLevel="4">
      <c r="A225" s="34">
        <v>911031</v>
      </c>
      <c r="B225" s="34" t="s">
        <v>470</v>
      </c>
      <c r="C225" s="34" t="s">
        <v>106</v>
      </c>
      <c r="D225" s="34" t="s">
        <v>471</v>
      </c>
      <c r="E225" s="34" t="s">
        <v>68</v>
      </c>
      <c r="F225" s="37">
        <v>40003</v>
      </c>
      <c r="G225" s="37">
        <v>42005</v>
      </c>
      <c r="H225" s="34"/>
      <c r="I225" s="34"/>
      <c r="J225" s="34" t="s">
        <v>192</v>
      </c>
      <c r="K225" s="37">
        <v>41640</v>
      </c>
      <c r="L225" s="55"/>
      <c r="M225" s="55">
        <v>18</v>
      </c>
      <c r="N225" s="55" t="s">
        <v>1</v>
      </c>
      <c r="O225" s="37">
        <v>26411</v>
      </c>
      <c r="P225" s="34">
        <v>1</v>
      </c>
      <c r="Q225" s="34" t="s">
        <v>57</v>
      </c>
      <c r="R225" s="34" t="s">
        <v>193</v>
      </c>
      <c r="S225" s="34">
        <v>48302.51</v>
      </c>
      <c r="T225" s="34">
        <v>23.2224</v>
      </c>
    </row>
    <row r="226" spans="1:20" ht="14" hidden="1" outlineLevel="4">
      <c r="A226" s="34">
        <v>1370466</v>
      </c>
      <c r="B226" s="34" t="s">
        <v>472</v>
      </c>
      <c r="C226" s="34" t="s">
        <v>112</v>
      </c>
      <c r="D226" s="34" t="s">
        <v>473</v>
      </c>
      <c r="E226" s="34" t="s">
        <v>68</v>
      </c>
      <c r="F226" s="37">
        <v>38726</v>
      </c>
      <c r="G226" s="37">
        <v>42005</v>
      </c>
      <c r="H226" s="37">
        <v>38726</v>
      </c>
      <c r="I226" s="37">
        <v>38726</v>
      </c>
      <c r="J226" s="34" t="s">
        <v>192</v>
      </c>
      <c r="K226" s="37">
        <v>41640</v>
      </c>
      <c r="L226" s="55"/>
      <c r="M226" s="55">
        <v>18</v>
      </c>
      <c r="N226" s="55" t="s">
        <v>1</v>
      </c>
      <c r="O226" s="37">
        <v>29130</v>
      </c>
      <c r="P226" s="34">
        <v>1</v>
      </c>
      <c r="Q226" s="34" t="s">
        <v>57</v>
      </c>
      <c r="R226" s="34" t="s">
        <v>193</v>
      </c>
      <c r="S226" s="34">
        <v>48302.51</v>
      </c>
      <c r="T226" s="34">
        <v>23.2224</v>
      </c>
    </row>
    <row r="227" spans="1:20" ht="14" outlineLevel="3" collapsed="1">
      <c r="A227" s="34"/>
      <c r="B227" s="34"/>
      <c r="C227" s="34"/>
      <c r="D227" s="34"/>
      <c r="E227" s="34"/>
      <c r="F227" s="37"/>
      <c r="G227" s="37"/>
      <c r="H227" s="37"/>
      <c r="I227" s="37"/>
      <c r="J227" s="34"/>
      <c r="K227" s="37"/>
      <c r="L227" s="66"/>
      <c r="M227" s="66"/>
      <c r="N227" s="66"/>
      <c r="O227" s="68" t="s">
        <v>63</v>
      </c>
      <c r="P227" s="66">
        <f>SUBTOTAL(9,P225:P226)</f>
        <v>2</v>
      </c>
      <c r="Q227" s="34"/>
      <c r="R227" s="34"/>
      <c r="S227" s="34"/>
      <c r="T227" s="34"/>
    </row>
    <row r="228" spans="1:20" ht="14" outlineLevel="2">
      <c r="A228" s="34"/>
      <c r="B228" s="34"/>
      <c r="C228" s="34"/>
      <c r="D228" s="34"/>
      <c r="E228" s="34"/>
      <c r="F228" s="37"/>
      <c r="G228" s="37"/>
      <c r="H228" s="37"/>
      <c r="I228" s="37"/>
      <c r="J228" s="34"/>
      <c r="K228" s="37"/>
      <c r="L228" s="66"/>
      <c r="M228" s="70" t="s">
        <v>122</v>
      </c>
      <c r="N228" s="66">
        <f>SUBTOTAL(3,N225:N226)</f>
        <v>2</v>
      </c>
      <c r="O228" s="69"/>
      <c r="P228" s="66"/>
      <c r="Q228" s="34"/>
      <c r="R228" s="34"/>
      <c r="S228" s="34"/>
      <c r="T228" s="34"/>
    </row>
    <row r="229" spans="1:20" ht="14" hidden="1" outlineLevel="4">
      <c r="A229" s="34">
        <v>582841</v>
      </c>
      <c r="B229" s="34" t="s">
        <v>474</v>
      </c>
      <c r="C229" s="34" t="s">
        <v>112</v>
      </c>
      <c r="D229" s="34" t="s">
        <v>475</v>
      </c>
      <c r="E229" s="34" t="s">
        <v>68</v>
      </c>
      <c r="F229" s="37">
        <v>38720</v>
      </c>
      <c r="G229" s="37">
        <v>42005</v>
      </c>
      <c r="H229" s="37">
        <v>38720</v>
      </c>
      <c r="I229" s="37">
        <v>38720</v>
      </c>
      <c r="J229" s="34" t="s">
        <v>192</v>
      </c>
      <c r="K229" s="37">
        <v>41640</v>
      </c>
      <c r="L229" s="66"/>
      <c r="M229" s="66">
        <v>18</v>
      </c>
      <c r="N229" s="66" t="s">
        <v>2</v>
      </c>
      <c r="O229" s="69">
        <v>22481</v>
      </c>
      <c r="P229" s="66">
        <v>1</v>
      </c>
      <c r="Q229" s="34" t="s">
        <v>57</v>
      </c>
      <c r="R229" s="34" t="s">
        <v>193</v>
      </c>
      <c r="S229" s="34">
        <v>48954.59</v>
      </c>
      <c r="T229" s="34">
        <v>23.535900000000002</v>
      </c>
    </row>
    <row r="230" spans="1:20" ht="14" hidden="1" outlineLevel="4">
      <c r="A230" s="34">
        <v>913864</v>
      </c>
      <c r="B230" s="34" t="s">
        <v>476</v>
      </c>
      <c r="C230" s="34" t="s">
        <v>106</v>
      </c>
      <c r="D230" s="34" t="s">
        <v>477</v>
      </c>
      <c r="E230" s="34" t="s">
        <v>68</v>
      </c>
      <c r="F230" s="37">
        <v>36558</v>
      </c>
      <c r="G230" s="37">
        <v>42005</v>
      </c>
      <c r="H230" s="37">
        <v>36558</v>
      </c>
      <c r="I230" s="37">
        <v>36558</v>
      </c>
      <c r="J230" s="34" t="s">
        <v>192</v>
      </c>
      <c r="K230" s="37">
        <v>41640</v>
      </c>
      <c r="L230" s="66"/>
      <c r="M230" s="66">
        <v>18</v>
      </c>
      <c r="N230" s="66" t="s">
        <v>2</v>
      </c>
      <c r="O230" s="69">
        <v>27038</v>
      </c>
      <c r="P230" s="66">
        <v>1</v>
      </c>
      <c r="Q230" s="34" t="s">
        <v>57</v>
      </c>
      <c r="R230" s="34" t="s">
        <v>193</v>
      </c>
      <c r="S230" s="34">
        <v>48954.59</v>
      </c>
      <c r="T230" s="34">
        <v>23.535900000000002</v>
      </c>
    </row>
    <row r="231" spans="1:20" ht="14" hidden="1" outlineLevel="4">
      <c r="A231" s="34">
        <v>915991</v>
      </c>
      <c r="B231" s="34" t="s">
        <v>478</v>
      </c>
      <c r="C231" s="34" t="s">
        <v>60</v>
      </c>
      <c r="D231" s="34" t="s">
        <v>479</v>
      </c>
      <c r="E231" s="34" t="s">
        <v>77</v>
      </c>
      <c r="F231" s="37">
        <v>39225</v>
      </c>
      <c r="G231" s="37">
        <v>42005</v>
      </c>
      <c r="H231" s="34"/>
      <c r="I231" s="34"/>
      <c r="J231" s="34" t="s">
        <v>192</v>
      </c>
      <c r="K231" s="37">
        <v>41640</v>
      </c>
      <c r="L231" s="66"/>
      <c r="M231" s="66">
        <v>18</v>
      </c>
      <c r="N231" s="66" t="s">
        <v>2</v>
      </c>
      <c r="O231" s="69">
        <v>21971</v>
      </c>
      <c r="P231" s="66">
        <v>1</v>
      </c>
      <c r="Q231" s="34" t="s">
        <v>57</v>
      </c>
      <c r="R231" s="34" t="s">
        <v>193</v>
      </c>
      <c r="S231" s="34">
        <v>48954.59</v>
      </c>
      <c r="T231" s="34">
        <v>23.535900000000002</v>
      </c>
    </row>
    <row r="232" spans="1:20" ht="14" hidden="1" outlineLevel="4">
      <c r="A232" s="34">
        <v>1446410</v>
      </c>
      <c r="B232" s="34" t="s">
        <v>480</v>
      </c>
      <c r="C232" s="34" t="s">
        <v>106</v>
      </c>
      <c r="D232" s="34" t="s">
        <v>481</v>
      </c>
      <c r="E232" s="34" t="s">
        <v>68</v>
      </c>
      <c r="F232" s="37">
        <v>38418</v>
      </c>
      <c r="G232" s="37">
        <v>42005</v>
      </c>
      <c r="H232" s="37">
        <v>38418</v>
      </c>
      <c r="I232" s="37">
        <v>38418</v>
      </c>
      <c r="J232" s="34" t="s">
        <v>192</v>
      </c>
      <c r="K232" s="37">
        <v>41640</v>
      </c>
      <c r="L232" s="66"/>
      <c r="M232" s="66">
        <v>18</v>
      </c>
      <c r="N232" s="66" t="s">
        <v>2</v>
      </c>
      <c r="O232" s="69">
        <v>29884</v>
      </c>
      <c r="P232" s="66">
        <v>1</v>
      </c>
      <c r="Q232" s="34" t="s">
        <v>57</v>
      </c>
      <c r="R232" s="34" t="s">
        <v>193</v>
      </c>
      <c r="S232" s="34">
        <v>48954.59</v>
      </c>
      <c r="T232" s="34">
        <v>23.535900000000002</v>
      </c>
    </row>
    <row r="233" spans="1:20" ht="14" hidden="1" outlineLevel="4">
      <c r="A233" s="34">
        <v>1458500</v>
      </c>
      <c r="B233" s="34" t="s">
        <v>482</v>
      </c>
      <c r="C233" s="34" t="s">
        <v>112</v>
      </c>
      <c r="D233" s="34" t="s">
        <v>483</v>
      </c>
      <c r="E233" s="34" t="s">
        <v>77</v>
      </c>
      <c r="F233" s="37">
        <v>39489</v>
      </c>
      <c r="G233" s="37">
        <v>42005</v>
      </c>
      <c r="H233" s="34"/>
      <c r="I233" s="34"/>
      <c r="J233" s="34" t="s">
        <v>192</v>
      </c>
      <c r="K233" s="37">
        <v>41640</v>
      </c>
      <c r="L233" s="66"/>
      <c r="M233" s="66">
        <v>18</v>
      </c>
      <c r="N233" s="66" t="s">
        <v>2</v>
      </c>
      <c r="O233" s="69">
        <v>28774</v>
      </c>
      <c r="P233" s="66">
        <v>1</v>
      </c>
      <c r="Q233" s="34" t="s">
        <v>57</v>
      </c>
      <c r="R233" s="34" t="s">
        <v>193</v>
      </c>
      <c r="S233" s="34">
        <v>48954.59</v>
      </c>
      <c r="T233" s="34">
        <v>23.535900000000002</v>
      </c>
    </row>
    <row r="234" spans="1:20" ht="14" hidden="1" outlineLevel="4">
      <c r="A234" s="34">
        <v>2045700</v>
      </c>
      <c r="B234" s="34" t="s">
        <v>484</v>
      </c>
      <c r="C234" s="34" t="s">
        <v>106</v>
      </c>
      <c r="D234" s="34" t="s">
        <v>485</v>
      </c>
      <c r="E234" s="34" t="s">
        <v>68</v>
      </c>
      <c r="F234" s="37">
        <v>38559</v>
      </c>
      <c r="G234" s="37">
        <v>42005</v>
      </c>
      <c r="H234" s="34"/>
      <c r="I234" s="34"/>
      <c r="J234" s="34" t="s">
        <v>192</v>
      </c>
      <c r="K234" s="37">
        <v>41852</v>
      </c>
      <c r="L234" s="66"/>
      <c r="M234" s="66">
        <v>18</v>
      </c>
      <c r="N234" s="66" t="s">
        <v>2</v>
      </c>
      <c r="O234" s="69">
        <v>25217</v>
      </c>
      <c r="P234" s="66">
        <v>1</v>
      </c>
      <c r="Q234" s="34" t="s">
        <v>57</v>
      </c>
      <c r="R234" s="34" t="s">
        <v>193</v>
      </c>
      <c r="S234" s="34">
        <v>48954.59</v>
      </c>
      <c r="T234" s="34">
        <v>23.535900000000002</v>
      </c>
    </row>
    <row r="235" spans="1:20" ht="14" hidden="1" outlineLevel="4">
      <c r="A235" s="34">
        <v>1590404</v>
      </c>
      <c r="B235" s="34" t="s">
        <v>486</v>
      </c>
      <c r="C235" s="34"/>
      <c r="D235" s="34" t="s">
        <v>487</v>
      </c>
      <c r="E235" s="34" t="s">
        <v>488</v>
      </c>
      <c r="F235" s="37">
        <v>38993</v>
      </c>
      <c r="G235" s="37">
        <v>42005</v>
      </c>
      <c r="H235" s="34"/>
      <c r="I235" s="34"/>
      <c r="J235" s="34" t="s">
        <v>192</v>
      </c>
      <c r="K235" s="37">
        <v>41913</v>
      </c>
      <c r="L235" s="69">
        <v>41922</v>
      </c>
      <c r="M235" s="66">
        <v>18</v>
      </c>
      <c r="N235" s="66" t="s">
        <v>2</v>
      </c>
      <c r="O235" s="69">
        <v>30629</v>
      </c>
      <c r="P235" s="66">
        <v>1</v>
      </c>
      <c r="Q235" s="34" t="s">
        <v>57</v>
      </c>
      <c r="R235" s="34" t="s">
        <v>193</v>
      </c>
      <c r="S235" s="34">
        <v>48954.59</v>
      </c>
      <c r="T235" s="34">
        <v>23.535900000000002</v>
      </c>
    </row>
    <row r="236" spans="1:20" ht="14" outlineLevel="3" collapsed="1">
      <c r="A236" s="34"/>
      <c r="B236" s="34"/>
      <c r="C236" s="34"/>
      <c r="D236" s="34"/>
      <c r="E236" s="34"/>
      <c r="F236" s="37"/>
      <c r="G236" s="37"/>
      <c r="H236" s="34"/>
      <c r="I236" s="34"/>
      <c r="J236" s="34"/>
      <c r="K236" s="37"/>
      <c r="L236" s="69"/>
      <c r="M236" s="66"/>
      <c r="N236" s="66"/>
      <c r="O236" s="68" t="s">
        <v>63</v>
      </c>
      <c r="P236" s="66">
        <f>SUBTOTAL(9,P229:P235)</f>
        <v>7</v>
      </c>
      <c r="Q236" s="34"/>
      <c r="R236" s="34"/>
      <c r="S236" s="34"/>
      <c r="T236" s="34"/>
    </row>
    <row r="237" spans="1:20" ht="14" outlineLevel="2">
      <c r="A237" s="34"/>
      <c r="B237" s="34"/>
      <c r="C237" s="34"/>
      <c r="D237" s="34"/>
      <c r="E237" s="34"/>
      <c r="F237" s="37"/>
      <c r="G237" s="37"/>
      <c r="H237" s="34"/>
      <c r="I237" s="34"/>
      <c r="J237" s="34"/>
      <c r="K237" s="37"/>
      <c r="L237" s="69"/>
      <c r="M237" s="70" t="s">
        <v>128</v>
      </c>
      <c r="N237" s="66">
        <f>SUBTOTAL(3,N229:N235)</f>
        <v>7</v>
      </c>
      <c r="O237" s="69"/>
      <c r="P237" s="66"/>
      <c r="Q237" s="34"/>
      <c r="R237" s="34"/>
      <c r="S237" s="34"/>
      <c r="T237" s="34"/>
    </row>
    <row r="238" spans="1:20" ht="14" hidden="1" outlineLevel="4">
      <c r="A238" s="34">
        <v>822851</v>
      </c>
      <c r="B238" s="34" t="s">
        <v>489</v>
      </c>
      <c r="C238" s="34" t="s">
        <v>66</v>
      </c>
      <c r="D238" s="34" t="s">
        <v>490</v>
      </c>
      <c r="E238" s="34" t="s">
        <v>68</v>
      </c>
      <c r="F238" s="37">
        <v>39248</v>
      </c>
      <c r="G238" s="37">
        <v>42005</v>
      </c>
      <c r="H238" s="34"/>
      <c r="I238" s="34"/>
      <c r="J238" s="34" t="s">
        <v>192</v>
      </c>
      <c r="K238" s="37">
        <v>41640</v>
      </c>
      <c r="L238" s="66"/>
      <c r="M238" s="66">
        <v>18</v>
      </c>
      <c r="N238" s="66" t="s">
        <v>3</v>
      </c>
      <c r="O238" s="69">
        <v>19263</v>
      </c>
      <c r="P238" s="66">
        <v>1</v>
      </c>
      <c r="Q238" s="34" t="s">
        <v>57</v>
      </c>
      <c r="R238" s="34" t="s">
        <v>193</v>
      </c>
      <c r="S238" s="34">
        <v>49615.48</v>
      </c>
      <c r="T238" s="34">
        <v>23.8536</v>
      </c>
    </row>
    <row r="239" spans="1:20" ht="14" hidden="1" outlineLevel="4">
      <c r="A239" s="34">
        <v>1370463</v>
      </c>
      <c r="B239" s="34" t="s">
        <v>491</v>
      </c>
      <c r="C239" s="34" t="s">
        <v>53</v>
      </c>
      <c r="D239" s="34" t="s">
        <v>492</v>
      </c>
      <c r="E239" s="34" t="s">
        <v>68</v>
      </c>
      <c r="F239" s="37">
        <v>36416</v>
      </c>
      <c r="G239" s="37">
        <v>42005</v>
      </c>
      <c r="H239" s="34"/>
      <c r="I239" s="34"/>
      <c r="J239" s="34" t="s">
        <v>192</v>
      </c>
      <c r="K239" s="37">
        <v>41640</v>
      </c>
      <c r="L239" s="66"/>
      <c r="M239" s="66">
        <v>18</v>
      </c>
      <c r="N239" s="66" t="s">
        <v>3</v>
      </c>
      <c r="O239" s="69">
        <v>29326</v>
      </c>
      <c r="P239" s="66">
        <v>1</v>
      </c>
      <c r="Q239" s="34" t="s">
        <v>57</v>
      </c>
      <c r="R239" s="34" t="s">
        <v>193</v>
      </c>
      <c r="S239" s="34">
        <v>49615.48</v>
      </c>
      <c r="T239" s="34">
        <v>23.8536</v>
      </c>
    </row>
    <row r="240" spans="1:20" ht="14" outlineLevel="3" collapsed="1">
      <c r="A240" s="34"/>
      <c r="B240" s="34"/>
      <c r="C240" s="34"/>
      <c r="D240" s="34"/>
      <c r="E240" s="34"/>
      <c r="F240" s="37"/>
      <c r="G240" s="37"/>
      <c r="H240" s="34"/>
      <c r="I240" s="34"/>
      <c r="J240" s="34"/>
      <c r="K240" s="37"/>
      <c r="L240" s="66"/>
      <c r="M240" s="66"/>
      <c r="N240" s="66"/>
      <c r="O240" s="68" t="s">
        <v>63</v>
      </c>
      <c r="P240" s="66">
        <f>SUBTOTAL(9,P238:P239)</f>
        <v>2</v>
      </c>
      <c r="Q240" s="34"/>
      <c r="R240" s="34"/>
      <c r="S240" s="34"/>
      <c r="T240" s="34"/>
    </row>
    <row r="241" spans="1:21" ht="14" outlineLevel="2">
      <c r="A241" s="34"/>
      <c r="B241" s="34"/>
      <c r="C241" s="34"/>
      <c r="D241" s="34"/>
      <c r="E241" s="34"/>
      <c r="F241" s="37"/>
      <c r="G241" s="37"/>
      <c r="H241" s="34"/>
      <c r="I241" s="34"/>
      <c r="J241" s="34"/>
      <c r="K241" s="37"/>
      <c r="L241" s="66"/>
      <c r="M241" s="70" t="s">
        <v>365</v>
      </c>
      <c r="N241" s="66">
        <f>SUBTOTAL(3,N238:N239)</f>
        <v>2</v>
      </c>
      <c r="O241" s="69"/>
      <c r="P241" s="66"/>
      <c r="Q241" s="34"/>
      <c r="R241" s="34"/>
      <c r="S241" s="34"/>
      <c r="T241" s="34"/>
    </row>
    <row r="242" spans="1:21" ht="14" hidden="1" outlineLevel="4">
      <c r="A242" s="34">
        <v>641637</v>
      </c>
      <c r="B242" s="34" t="s">
        <v>493</v>
      </c>
      <c r="C242" s="34" t="s">
        <v>53</v>
      </c>
      <c r="D242" s="34" t="s">
        <v>494</v>
      </c>
      <c r="E242" s="34" t="s">
        <v>68</v>
      </c>
      <c r="F242" s="37">
        <v>34388</v>
      </c>
      <c r="G242" s="37">
        <v>42005</v>
      </c>
      <c r="H242" s="37">
        <v>34388</v>
      </c>
      <c r="I242" s="37">
        <v>34388</v>
      </c>
      <c r="J242" s="34" t="s">
        <v>192</v>
      </c>
      <c r="K242" s="37">
        <v>41640</v>
      </c>
      <c r="L242" s="66"/>
      <c r="M242" s="66">
        <v>18</v>
      </c>
      <c r="N242" s="66" t="s">
        <v>4</v>
      </c>
      <c r="O242" s="69">
        <v>25105</v>
      </c>
      <c r="P242" s="66">
        <v>1</v>
      </c>
      <c r="Q242" s="34" t="s">
        <v>57</v>
      </c>
      <c r="R242" s="34" t="s">
        <v>193</v>
      </c>
      <c r="S242" s="34">
        <v>50285.29</v>
      </c>
      <c r="T242" s="34">
        <v>24.175599999999999</v>
      </c>
    </row>
    <row r="243" spans="1:21" ht="14" hidden="1" outlineLevel="4">
      <c r="A243" s="34">
        <v>2044719</v>
      </c>
      <c r="B243" s="34" t="s">
        <v>495</v>
      </c>
      <c r="C243" s="34" t="s">
        <v>60</v>
      </c>
      <c r="D243" s="34" t="s">
        <v>496</v>
      </c>
      <c r="E243" s="34" t="s">
        <v>68</v>
      </c>
      <c r="F243" s="37">
        <v>38756</v>
      </c>
      <c r="G243" s="37">
        <v>42005</v>
      </c>
      <c r="H243" s="34"/>
      <c r="I243" s="34"/>
      <c r="J243" s="34" t="s">
        <v>192</v>
      </c>
      <c r="K243" s="37">
        <v>41640</v>
      </c>
      <c r="L243" s="66"/>
      <c r="M243" s="66">
        <v>18</v>
      </c>
      <c r="N243" s="66" t="s">
        <v>4</v>
      </c>
      <c r="O243" s="69">
        <v>30278</v>
      </c>
      <c r="P243" s="66">
        <v>1</v>
      </c>
      <c r="Q243" s="34" t="s">
        <v>57</v>
      </c>
      <c r="R243" s="34" t="s">
        <v>193</v>
      </c>
      <c r="S243" s="34">
        <v>50285.29</v>
      </c>
      <c r="T243" s="34">
        <v>24.175599999999999</v>
      </c>
    </row>
    <row r="244" spans="1:21" ht="14" outlineLevel="3" collapsed="1">
      <c r="A244" s="34"/>
      <c r="B244" s="34"/>
      <c r="C244" s="34"/>
      <c r="D244" s="34"/>
      <c r="E244" s="34"/>
      <c r="F244" s="37"/>
      <c r="G244" s="37"/>
      <c r="H244" s="34"/>
      <c r="I244" s="34"/>
      <c r="J244" s="34"/>
      <c r="K244" s="37"/>
      <c r="L244" s="66"/>
      <c r="M244" s="66"/>
      <c r="N244" s="66"/>
      <c r="O244" s="68" t="s">
        <v>63</v>
      </c>
      <c r="P244" s="66">
        <f>SUBTOTAL(9,P242:P243)</f>
        <v>2</v>
      </c>
      <c r="Q244" s="34"/>
      <c r="R244" s="34"/>
      <c r="S244" s="34"/>
      <c r="T244" s="34"/>
    </row>
    <row r="245" spans="1:21" ht="14" outlineLevel="2">
      <c r="A245" s="34"/>
      <c r="B245" s="34"/>
      <c r="C245" s="34"/>
      <c r="D245" s="34"/>
      <c r="E245" s="34"/>
      <c r="F245" s="37"/>
      <c r="G245" s="37"/>
      <c r="H245" s="34"/>
      <c r="I245" s="34"/>
      <c r="J245" s="34"/>
      <c r="K245" s="37"/>
      <c r="L245" s="66"/>
      <c r="M245" s="70" t="s">
        <v>162</v>
      </c>
      <c r="N245" s="66">
        <f>SUBTOTAL(3,N242:N243)</f>
        <v>2</v>
      </c>
      <c r="O245" s="69"/>
      <c r="P245" s="66"/>
      <c r="Q245" s="34"/>
      <c r="R245" s="34"/>
      <c r="S245" s="34"/>
      <c r="T245" s="34"/>
    </row>
    <row r="246" spans="1:21" ht="14" hidden="1" outlineLevel="4">
      <c r="A246" s="34">
        <v>100065</v>
      </c>
      <c r="B246" s="34" t="s">
        <v>497</v>
      </c>
      <c r="C246" s="34" t="s">
        <v>106</v>
      </c>
      <c r="D246" s="34" t="s">
        <v>498</v>
      </c>
      <c r="E246" s="34" t="s">
        <v>68</v>
      </c>
      <c r="F246" s="37">
        <v>36970</v>
      </c>
      <c r="G246" s="37">
        <v>40909</v>
      </c>
      <c r="H246" s="37">
        <v>36970</v>
      </c>
      <c r="I246" s="37">
        <v>36970</v>
      </c>
      <c r="J246" s="34" t="s">
        <v>192</v>
      </c>
      <c r="K246" s="37">
        <v>41640</v>
      </c>
      <c r="L246" s="66"/>
      <c r="M246" s="66">
        <v>18</v>
      </c>
      <c r="N246" s="66" t="s">
        <v>5</v>
      </c>
      <c r="O246" s="69">
        <v>18762</v>
      </c>
      <c r="P246" s="66">
        <v>1</v>
      </c>
      <c r="Q246" s="34" t="s">
        <v>57</v>
      </c>
      <c r="R246" s="34" t="s">
        <v>193</v>
      </c>
      <c r="S246" s="34">
        <v>52045.27</v>
      </c>
      <c r="T246" s="34">
        <v>25.021799999999999</v>
      </c>
      <c r="U246" s="34"/>
    </row>
    <row r="247" spans="1:21" ht="14" hidden="1" outlineLevel="4">
      <c r="A247" s="34">
        <v>164298</v>
      </c>
      <c r="B247" s="34" t="s">
        <v>499</v>
      </c>
      <c r="C247" s="34" t="s">
        <v>53</v>
      </c>
      <c r="D247" s="34" t="s">
        <v>500</v>
      </c>
      <c r="E247" s="34" t="s">
        <v>68</v>
      </c>
      <c r="F247" s="37">
        <v>37308</v>
      </c>
      <c r="G247" s="37">
        <v>40909</v>
      </c>
      <c r="H247" s="37">
        <v>37308</v>
      </c>
      <c r="I247" s="37">
        <v>28788</v>
      </c>
      <c r="J247" s="34" t="s">
        <v>192</v>
      </c>
      <c r="K247" s="37">
        <v>41640</v>
      </c>
      <c r="L247" s="66"/>
      <c r="M247" s="66">
        <v>18</v>
      </c>
      <c r="N247" s="66" t="s">
        <v>5</v>
      </c>
      <c r="O247" s="69">
        <v>19925</v>
      </c>
      <c r="P247" s="66">
        <v>1</v>
      </c>
      <c r="Q247" s="34" t="s">
        <v>57</v>
      </c>
      <c r="R247" s="34" t="s">
        <v>193</v>
      </c>
      <c r="S247" s="34">
        <v>52045.27</v>
      </c>
      <c r="T247" s="34">
        <v>25.021799999999999</v>
      </c>
      <c r="U247" s="34"/>
    </row>
    <row r="248" spans="1:21" ht="14" hidden="1" outlineLevel="4">
      <c r="A248" s="34">
        <v>307431</v>
      </c>
      <c r="B248" s="34" t="s">
        <v>501</v>
      </c>
      <c r="C248" s="34" t="s">
        <v>112</v>
      </c>
      <c r="D248" s="34" t="s">
        <v>502</v>
      </c>
      <c r="E248" s="34" t="s">
        <v>77</v>
      </c>
      <c r="F248" s="37">
        <v>30529</v>
      </c>
      <c r="G248" s="37">
        <v>40909</v>
      </c>
      <c r="H248" s="37">
        <v>30529</v>
      </c>
      <c r="I248" s="37">
        <v>29395</v>
      </c>
      <c r="J248" s="34" t="s">
        <v>192</v>
      </c>
      <c r="K248" s="37">
        <v>41640</v>
      </c>
      <c r="L248" s="66"/>
      <c r="M248" s="66">
        <v>18</v>
      </c>
      <c r="N248" s="66" t="s">
        <v>5</v>
      </c>
      <c r="O248" s="69">
        <v>20889</v>
      </c>
      <c r="P248" s="66">
        <v>1</v>
      </c>
      <c r="Q248" s="34" t="s">
        <v>57</v>
      </c>
      <c r="R248" s="34" t="s">
        <v>193</v>
      </c>
      <c r="S248" s="34">
        <v>52045.27</v>
      </c>
      <c r="T248" s="34">
        <v>25.021799999999999</v>
      </c>
    </row>
    <row r="249" spans="1:21" ht="14" hidden="1" outlineLevel="4">
      <c r="A249" s="34">
        <v>319282</v>
      </c>
      <c r="B249" s="34" t="s">
        <v>503</v>
      </c>
      <c r="C249" s="34" t="s">
        <v>112</v>
      </c>
      <c r="D249" s="34" t="s">
        <v>504</v>
      </c>
      <c r="E249" s="34" t="s">
        <v>154</v>
      </c>
      <c r="F249" s="37">
        <v>36592</v>
      </c>
      <c r="G249" s="37">
        <v>41275</v>
      </c>
      <c r="H249" s="37">
        <v>36592</v>
      </c>
      <c r="I249" s="37">
        <v>36592</v>
      </c>
      <c r="J249" s="34" t="s">
        <v>192</v>
      </c>
      <c r="K249" s="37">
        <v>41640</v>
      </c>
      <c r="L249" s="66"/>
      <c r="M249" s="66">
        <v>18</v>
      </c>
      <c r="N249" s="66" t="s">
        <v>5</v>
      </c>
      <c r="O249" s="69">
        <v>19828</v>
      </c>
      <c r="P249" s="66">
        <v>1</v>
      </c>
      <c r="Q249" s="34" t="s">
        <v>57</v>
      </c>
      <c r="R249" s="34" t="s">
        <v>193</v>
      </c>
      <c r="S249" s="34">
        <v>52045.27</v>
      </c>
      <c r="T249" s="34">
        <v>25.021799999999999</v>
      </c>
    </row>
    <row r="250" spans="1:21" ht="14" hidden="1" outlineLevel="4">
      <c r="A250" s="34">
        <v>321793</v>
      </c>
      <c r="B250" s="34" t="s">
        <v>505</v>
      </c>
      <c r="C250" s="34" t="s">
        <v>112</v>
      </c>
      <c r="D250" s="34" t="s">
        <v>506</v>
      </c>
      <c r="E250" s="34" t="s">
        <v>68</v>
      </c>
      <c r="F250" s="37">
        <v>36850</v>
      </c>
      <c r="G250" s="37">
        <v>41640</v>
      </c>
      <c r="H250" s="37">
        <v>36850</v>
      </c>
      <c r="I250" s="37">
        <v>36850</v>
      </c>
      <c r="J250" s="34" t="s">
        <v>192</v>
      </c>
      <c r="K250" s="37">
        <v>41640</v>
      </c>
      <c r="L250" s="66"/>
      <c r="M250" s="66">
        <v>18</v>
      </c>
      <c r="N250" s="66" t="s">
        <v>5</v>
      </c>
      <c r="O250" s="69">
        <v>19596</v>
      </c>
      <c r="P250" s="66">
        <v>1</v>
      </c>
      <c r="Q250" s="34" t="s">
        <v>57</v>
      </c>
      <c r="R250" s="34" t="s">
        <v>193</v>
      </c>
      <c r="S250" s="34">
        <v>52045.27</v>
      </c>
      <c r="T250" s="34">
        <v>25.021799999999999</v>
      </c>
    </row>
    <row r="251" spans="1:21" ht="14" hidden="1" outlineLevel="4">
      <c r="A251" s="34">
        <v>381870</v>
      </c>
      <c r="B251" s="34" t="s">
        <v>507</v>
      </c>
      <c r="C251" s="34" t="s">
        <v>53</v>
      </c>
      <c r="D251" s="34" t="s">
        <v>508</v>
      </c>
      <c r="E251" s="34" t="s">
        <v>509</v>
      </c>
      <c r="F251" s="37">
        <v>33644</v>
      </c>
      <c r="G251" s="37">
        <v>40909</v>
      </c>
      <c r="H251" s="37">
        <v>33644</v>
      </c>
      <c r="I251" s="37">
        <v>33644</v>
      </c>
      <c r="J251" s="34" t="s">
        <v>192</v>
      </c>
      <c r="K251" s="37">
        <v>41640</v>
      </c>
      <c r="L251" s="66"/>
      <c r="M251" s="66">
        <v>18</v>
      </c>
      <c r="N251" s="66" t="s">
        <v>5</v>
      </c>
      <c r="O251" s="69">
        <v>23914</v>
      </c>
      <c r="P251" s="66">
        <v>1</v>
      </c>
      <c r="Q251" s="34" t="s">
        <v>57</v>
      </c>
      <c r="R251" s="34" t="s">
        <v>193</v>
      </c>
      <c r="S251" s="34">
        <v>52045.27</v>
      </c>
      <c r="T251" s="34">
        <v>25.021799999999999</v>
      </c>
    </row>
    <row r="252" spans="1:21" ht="14" hidden="1" outlineLevel="4">
      <c r="A252" s="34">
        <v>509317</v>
      </c>
      <c r="B252" s="34" t="s">
        <v>510</v>
      </c>
      <c r="C252" s="34" t="s">
        <v>112</v>
      </c>
      <c r="D252" s="34" t="s">
        <v>511</v>
      </c>
      <c r="E252" s="34" t="s">
        <v>68</v>
      </c>
      <c r="F252" s="37">
        <v>32589</v>
      </c>
      <c r="G252" s="37">
        <v>40909</v>
      </c>
      <c r="H252" s="37">
        <v>32589</v>
      </c>
      <c r="I252" s="37">
        <v>31609</v>
      </c>
      <c r="J252" s="34" t="s">
        <v>192</v>
      </c>
      <c r="K252" s="37">
        <v>41640</v>
      </c>
      <c r="L252" s="66"/>
      <c r="M252" s="66">
        <v>18</v>
      </c>
      <c r="N252" s="66" t="s">
        <v>5</v>
      </c>
      <c r="O252" s="69">
        <v>20851</v>
      </c>
      <c r="P252" s="66">
        <v>1</v>
      </c>
      <c r="Q252" s="34" t="s">
        <v>57</v>
      </c>
      <c r="R252" s="34" t="s">
        <v>193</v>
      </c>
      <c r="S252" s="34">
        <v>52045.27</v>
      </c>
      <c r="T252" s="34">
        <v>25.021799999999999</v>
      </c>
    </row>
    <row r="253" spans="1:21" ht="14" hidden="1" outlineLevel="4">
      <c r="A253" s="34">
        <v>540825</v>
      </c>
      <c r="B253" s="34" t="s">
        <v>512</v>
      </c>
      <c r="C253" s="34" t="s">
        <v>112</v>
      </c>
      <c r="D253" s="34" t="s">
        <v>513</v>
      </c>
      <c r="E253" s="34" t="s">
        <v>68</v>
      </c>
      <c r="F253" s="37">
        <v>33817</v>
      </c>
      <c r="G253" s="37">
        <v>40909</v>
      </c>
      <c r="H253" s="37">
        <v>33817</v>
      </c>
      <c r="I253" s="37">
        <v>32902</v>
      </c>
      <c r="J253" s="34" t="s">
        <v>192</v>
      </c>
      <c r="K253" s="37">
        <v>41640</v>
      </c>
      <c r="L253" s="66"/>
      <c r="M253" s="66">
        <v>18</v>
      </c>
      <c r="N253" s="66" t="s">
        <v>5</v>
      </c>
      <c r="O253" s="69">
        <v>21059</v>
      </c>
      <c r="P253" s="66">
        <v>1</v>
      </c>
      <c r="Q253" s="34" t="s">
        <v>57</v>
      </c>
      <c r="R253" s="34" t="s">
        <v>193</v>
      </c>
      <c r="S253" s="34">
        <v>52045.27</v>
      </c>
      <c r="T253" s="34">
        <v>25.021799999999999</v>
      </c>
    </row>
    <row r="254" spans="1:21" ht="14" hidden="1" outlineLevel="4">
      <c r="A254" s="34">
        <v>571294</v>
      </c>
      <c r="B254" s="34" t="s">
        <v>514</v>
      </c>
      <c r="C254" s="34" t="s">
        <v>53</v>
      </c>
      <c r="D254" s="34" t="s">
        <v>515</v>
      </c>
      <c r="E254" s="34" t="s">
        <v>68</v>
      </c>
      <c r="F254" s="37">
        <v>33695</v>
      </c>
      <c r="G254" s="37">
        <v>40909</v>
      </c>
      <c r="H254" s="37">
        <v>33695</v>
      </c>
      <c r="I254" s="37">
        <v>33695</v>
      </c>
      <c r="J254" s="34" t="s">
        <v>192</v>
      </c>
      <c r="K254" s="37">
        <v>41640</v>
      </c>
      <c r="L254" s="66"/>
      <c r="M254" s="66">
        <v>18</v>
      </c>
      <c r="N254" s="66" t="s">
        <v>5</v>
      </c>
      <c r="O254" s="69">
        <v>15010</v>
      </c>
      <c r="P254" s="66">
        <v>1</v>
      </c>
      <c r="Q254" s="34" t="s">
        <v>57</v>
      </c>
      <c r="R254" s="34" t="s">
        <v>193</v>
      </c>
      <c r="S254" s="34">
        <v>52045.27</v>
      </c>
      <c r="T254" s="34">
        <v>25.021799999999999</v>
      </c>
    </row>
    <row r="255" spans="1:21" ht="14" hidden="1" outlineLevel="4">
      <c r="A255" s="34">
        <v>608865</v>
      </c>
      <c r="B255" s="34" t="s">
        <v>516</v>
      </c>
      <c r="C255" s="34" t="s">
        <v>106</v>
      </c>
      <c r="D255" s="34" t="s">
        <v>517</v>
      </c>
      <c r="E255" s="34" t="s">
        <v>68</v>
      </c>
      <c r="F255" s="37">
        <v>32489</v>
      </c>
      <c r="G255" s="37">
        <v>40909</v>
      </c>
      <c r="H255" s="37">
        <v>32489</v>
      </c>
      <c r="I255" s="37">
        <v>32349</v>
      </c>
      <c r="J255" s="34" t="s">
        <v>192</v>
      </c>
      <c r="K255" s="37">
        <v>41640</v>
      </c>
      <c r="L255" s="66"/>
      <c r="M255" s="66">
        <v>18</v>
      </c>
      <c r="N255" s="66" t="s">
        <v>5</v>
      </c>
      <c r="O255" s="69">
        <v>20631</v>
      </c>
      <c r="P255" s="66">
        <v>1</v>
      </c>
      <c r="Q255" s="34" t="s">
        <v>57</v>
      </c>
      <c r="R255" s="34" t="s">
        <v>193</v>
      </c>
      <c r="S255" s="34">
        <v>52045.27</v>
      </c>
      <c r="T255" s="34">
        <v>25.021799999999999</v>
      </c>
    </row>
    <row r="256" spans="1:21" ht="14" hidden="1" outlineLevel="4">
      <c r="A256" s="34">
        <v>612151</v>
      </c>
      <c r="B256" s="34" t="s">
        <v>518</v>
      </c>
      <c r="C256" s="34" t="s">
        <v>66</v>
      </c>
      <c r="D256" s="34" t="s">
        <v>519</v>
      </c>
      <c r="E256" s="34" t="s">
        <v>68</v>
      </c>
      <c r="F256" s="37">
        <v>32344</v>
      </c>
      <c r="G256" s="37">
        <v>40909</v>
      </c>
      <c r="H256" s="37">
        <v>32344</v>
      </c>
      <c r="I256" s="37">
        <v>31355</v>
      </c>
      <c r="J256" s="34" t="s">
        <v>192</v>
      </c>
      <c r="K256" s="37">
        <v>41640</v>
      </c>
      <c r="L256" s="66"/>
      <c r="M256" s="66">
        <v>18</v>
      </c>
      <c r="N256" s="66" t="s">
        <v>5</v>
      </c>
      <c r="O256" s="69">
        <v>11628</v>
      </c>
      <c r="P256" s="66">
        <v>1</v>
      </c>
      <c r="Q256" s="34" t="s">
        <v>57</v>
      </c>
      <c r="R256" s="34" t="s">
        <v>193</v>
      </c>
      <c r="S256" s="34">
        <v>52045.27</v>
      </c>
      <c r="T256" s="34">
        <v>25.021799999999999</v>
      </c>
    </row>
    <row r="257" spans="1:20" ht="14" hidden="1" outlineLevel="4">
      <c r="A257" s="34">
        <v>614095</v>
      </c>
      <c r="B257" s="34" t="s">
        <v>520</v>
      </c>
      <c r="C257" s="34" t="s">
        <v>60</v>
      </c>
      <c r="D257" s="34" t="s">
        <v>521</v>
      </c>
      <c r="E257" s="34" t="s">
        <v>77</v>
      </c>
      <c r="F257" s="37">
        <v>36276</v>
      </c>
      <c r="G257" s="37">
        <v>40909</v>
      </c>
      <c r="H257" s="37">
        <v>36276</v>
      </c>
      <c r="I257" s="37">
        <v>35359</v>
      </c>
      <c r="J257" s="34" t="s">
        <v>192</v>
      </c>
      <c r="K257" s="37">
        <v>41640</v>
      </c>
      <c r="L257" s="66"/>
      <c r="M257" s="66">
        <v>18</v>
      </c>
      <c r="N257" s="66" t="s">
        <v>5</v>
      </c>
      <c r="O257" s="69">
        <v>25376</v>
      </c>
      <c r="P257" s="66">
        <v>1</v>
      </c>
      <c r="Q257" s="34" t="s">
        <v>57</v>
      </c>
      <c r="R257" s="34" t="s">
        <v>193</v>
      </c>
      <c r="S257" s="34">
        <v>52045.27</v>
      </c>
      <c r="T257" s="34">
        <v>25.021799999999999</v>
      </c>
    </row>
    <row r="258" spans="1:20" ht="14" hidden="1" outlineLevel="4">
      <c r="A258" s="34">
        <v>667100</v>
      </c>
      <c r="B258" s="34" t="s">
        <v>522</v>
      </c>
      <c r="C258" s="34" t="s">
        <v>106</v>
      </c>
      <c r="D258" s="34" t="s">
        <v>523</v>
      </c>
      <c r="E258" s="34" t="s">
        <v>68</v>
      </c>
      <c r="F258" s="37">
        <v>32461</v>
      </c>
      <c r="G258" s="37">
        <v>40909</v>
      </c>
      <c r="H258" s="37">
        <v>32461</v>
      </c>
      <c r="I258" s="37">
        <v>32461</v>
      </c>
      <c r="J258" s="34" t="s">
        <v>192</v>
      </c>
      <c r="K258" s="37">
        <v>41640</v>
      </c>
      <c r="L258" s="66"/>
      <c r="M258" s="66">
        <v>18</v>
      </c>
      <c r="N258" s="66" t="s">
        <v>5</v>
      </c>
      <c r="O258" s="69">
        <v>20731</v>
      </c>
      <c r="P258" s="66">
        <v>1</v>
      </c>
      <c r="Q258" s="34" t="s">
        <v>57</v>
      </c>
      <c r="R258" s="34" t="s">
        <v>193</v>
      </c>
      <c r="S258" s="34">
        <v>52045.27</v>
      </c>
      <c r="T258" s="34">
        <v>25.021799999999999</v>
      </c>
    </row>
    <row r="259" spans="1:20" ht="14" hidden="1" outlineLevel="4">
      <c r="A259" s="34">
        <v>678482</v>
      </c>
      <c r="B259" s="34" t="s">
        <v>524</v>
      </c>
      <c r="C259" s="34" t="s">
        <v>66</v>
      </c>
      <c r="D259" s="34" t="s">
        <v>525</v>
      </c>
      <c r="E259" s="34" t="s">
        <v>68</v>
      </c>
      <c r="F259" s="37">
        <v>38726</v>
      </c>
      <c r="G259" s="37">
        <v>40909</v>
      </c>
      <c r="H259" s="37">
        <v>38726</v>
      </c>
      <c r="I259" s="37">
        <v>38726</v>
      </c>
      <c r="J259" s="34" t="s">
        <v>192</v>
      </c>
      <c r="K259" s="37">
        <v>41640</v>
      </c>
      <c r="L259" s="66"/>
      <c r="M259" s="66">
        <v>18</v>
      </c>
      <c r="N259" s="66" t="s">
        <v>5</v>
      </c>
      <c r="O259" s="69">
        <v>21795</v>
      </c>
      <c r="P259" s="66">
        <v>1</v>
      </c>
      <c r="Q259" s="34" t="s">
        <v>57</v>
      </c>
      <c r="R259" s="34" t="s">
        <v>193</v>
      </c>
      <c r="S259" s="34">
        <v>52045.27</v>
      </c>
      <c r="T259" s="34">
        <v>25.021799999999999</v>
      </c>
    </row>
    <row r="260" spans="1:20" ht="14" hidden="1" outlineLevel="4">
      <c r="A260" s="34">
        <v>721882</v>
      </c>
      <c r="B260" s="34" t="s">
        <v>526</v>
      </c>
      <c r="C260" s="34" t="s">
        <v>60</v>
      </c>
      <c r="D260" s="34" t="s">
        <v>527</v>
      </c>
      <c r="E260" s="34" t="s">
        <v>77</v>
      </c>
      <c r="F260" s="37">
        <v>36283</v>
      </c>
      <c r="G260" s="37">
        <v>41275</v>
      </c>
      <c r="H260" s="37">
        <v>36283</v>
      </c>
      <c r="I260" s="37">
        <v>36283</v>
      </c>
      <c r="J260" s="34" t="s">
        <v>192</v>
      </c>
      <c r="K260" s="37">
        <v>41640</v>
      </c>
      <c r="L260" s="66"/>
      <c r="M260" s="66">
        <v>18</v>
      </c>
      <c r="N260" s="66" t="s">
        <v>5</v>
      </c>
      <c r="O260" s="69">
        <v>25534</v>
      </c>
      <c r="P260" s="66">
        <v>1</v>
      </c>
      <c r="Q260" s="34" t="s">
        <v>57</v>
      </c>
      <c r="R260" s="34" t="s">
        <v>193</v>
      </c>
      <c r="S260" s="34">
        <v>52045.27</v>
      </c>
      <c r="T260" s="34">
        <v>25.021799999999999</v>
      </c>
    </row>
    <row r="261" spans="1:20" ht="14" hidden="1" outlineLevel="4">
      <c r="A261" s="34">
        <v>721929</v>
      </c>
      <c r="B261" s="34" t="s">
        <v>528</v>
      </c>
      <c r="C261" s="34" t="s">
        <v>112</v>
      </c>
      <c r="D261" s="34" t="s">
        <v>529</v>
      </c>
      <c r="E261" s="34" t="s">
        <v>68</v>
      </c>
      <c r="F261" s="37">
        <v>32209</v>
      </c>
      <c r="G261" s="37">
        <v>40909</v>
      </c>
      <c r="H261" s="37">
        <v>32209</v>
      </c>
      <c r="I261" s="37">
        <v>31054</v>
      </c>
      <c r="J261" s="34" t="s">
        <v>192</v>
      </c>
      <c r="K261" s="37">
        <v>41640</v>
      </c>
      <c r="L261" s="66"/>
      <c r="M261" s="66">
        <v>18</v>
      </c>
      <c r="N261" s="66" t="s">
        <v>5</v>
      </c>
      <c r="O261" s="69">
        <v>21941</v>
      </c>
      <c r="P261" s="66">
        <v>1</v>
      </c>
      <c r="Q261" s="34" t="s">
        <v>57</v>
      </c>
      <c r="R261" s="34" t="s">
        <v>193</v>
      </c>
      <c r="S261" s="34">
        <v>52045.27</v>
      </c>
      <c r="T261" s="34">
        <v>25.021799999999999</v>
      </c>
    </row>
    <row r="262" spans="1:20" ht="14" hidden="1" outlineLevel="4">
      <c r="A262" s="34">
        <v>729550</v>
      </c>
      <c r="B262" s="34" t="s">
        <v>530</v>
      </c>
      <c r="C262" s="34" t="s">
        <v>112</v>
      </c>
      <c r="D262" s="34" t="s">
        <v>531</v>
      </c>
      <c r="E262" s="34" t="s">
        <v>68</v>
      </c>
      <c r="F262" s="37">
        <v>32762</v>
      </c>
      <c r="G262" s="37">
        <v>40909</v>
      </c>
      <c r="H262" s="37">
        <v>32762</v>
      </c>
      <c r="I262" s="37">
        <v>32762</v>
      </c>
      <c r="J262" s="34" t="s">
        <v>192</v>
      </c>
      <c r="K262" s="37">
        <v>41640</v>
      </c>
      <c r="L262" s="66"/>
      <c r="M262" s="66">
        <v>18</v>
      </c>
      <c r="N262" s="66" t="s">
        <v>5</v>
      </c>
      <c r="O262" s="69">
        <v>21119</v>
      </c>
      <c r="P262" s="66">
        <v>1</v>
      </c>
      <c r="Q262" s="34" t="s">
        <v>57</v>
      </c>
      <c r="R262" s="34" t="s">
        <v>193</v>
      </c>
      <c r="S262" s="34">
        <v>52045.27</v>
      </c>
      <c r="T262" s="34">
        <v>25.021799999999999</v>
      </c>
    </row>
    <row r="263" spans="1:20" ht="14" hidden="1" outlineLevel="4">
      <c r="A263" s="34">
        <v>798989</v>
      </c>
      <c r="B263" s="34" t="s">
        <v>532</v>
      </c>
      <c r="C263" s="34" t="s">
        <v>112</v>
      </c>
      <c r="D263" s="34" t="s">
        <v>533</v>
      </c>
      <c r="E263" s="34" t="s">
        <v>68</v>
      </c>
      <c r="F263" s="37">
        <v>36741</v>
      </c>
      <c r="G263" s="37">
        <v>41275</v>
      </c>
      <c r="H263" s="37">
        <v>36741</v>
      </c>
      <c r="I263" s="37">
        <v>35802</v>
      </c>
      <c r="J263" s="34" t="s">
        <v>192</v>
      </c>
      <c r="K263" s="37">
        <v>41640</v>
      </c>
      <c r="L263" s="66"/>
      <c r="M263" s="66">
        <v>18</v>
      </c>
      <c r="N263" s="66" t="s">
        <v>5</v>
      </c>
      <c r="O263" s="69">
        <v>21904</v>
      </c>
      <c r="P263" s="66">
        <v>1</v>
      </c>
      <c r="Q263" s="34" t="s">
        <v>57</v>
      </c>
      <c r="R263" s="34" t="s">
        <v>193</v>
      </c>
      <c r="S263" s="34">
        <v>52045.27</v>
      </c>
      <c r="T263" s="34">
        <v>25.021799999999999</v>
      </c>
    </row>
    <row r="264" spans="1:20" ht="14" hidden="1" outlineLevel="4">
      <c r="A264" s="34">
        <v>801213</v>
      </c>
      <c r="B264" s="34" t="s">
        <v>534</v>
      </c>
      <c r="C264" s="34" t="s">
        <v>112</v>
      </c>
      <c r="D264" s="34" t="s">
        <v>535</v>
      </c>
      <c r="E264" s="34" t="s">
        <v>68</v>
      </c>
      <c r="F264" s="37">
        <v>35309</v>
      </c>
      <c r="G264" s="37">
        <v>40909</v>
      </c>
      <c r="H264" s="37">
        <v>35309</v>
      </c>
      <c r="I264" s="37">
        <v>28191</v>
      </c>
      <c r="J264" s="34" t="s">
        <v>192</v>
      </c>
      <c r="K264" s="37">
        <v>41640</v>
      </c>
      <c r="L264" s="66"/>
      <c r="M264" s="66">
        <v>18</v>
      </c>
      <c r="N264" s="66" t="s">
        <v>5</v>
      </c>
      <c r="O264" s="69">
        <v>18648</v>
      </c>
      <c r="P264" s="66">
        <v>1</v>
      </c>
      <c r="Q264" s="34" t="s">
        <v>57</v>
      </c>
      <c r="R264" s="34" t="s">
        <v>193</v>
      </c>
      <c r="S264" s="34">
        <v>52045.27</v>
      </c>
      <c r="T264" s="34">
        <v>25.021799999999999</v>
      </c>
    </row>
    <row r="265" spans="1:20" ht="14" hidden="1" outlineLevel="4">
      <c r="A265" s="34">
        <v>802700</v>
      </c>
      <c r="B265" s="34" t="s">
        <v>536</v>
      </c>
      <c r="C265" s="34" t="s">
        <v>60</v>
      </c>
      <c r="D265" s="34" t="s">
        <v>537</v>
      </c>
      <c r="E265" s="34" t="s">
        <v>68</v>
      </c>
      <c r="F265" s="37">
        <v>34997</v>
      </c>
      <c r="G265" s="37">
        <v>40909</v>
      </c>
      <c r="H265" s="37">
        <v>34997</v>
      </c>
      <c r="I265" s="37">
        <v>34997</v>
      </c>
      <c r="J265" s="34" t="s">
        <v>192</v>
      </c>
      <c r="K265" s="37">
        <v>41640</v>
      </c>
      <c r="L265" s="66"/>
      <c r="M265" s="66">
        <v>18</v>
      </c>
      <c r="N265" s="66" t="s">
        <v>5</v>
      </c>
      <c r="O265" s="69">
        <v>24315</v>
      </c>
      <c r="P265" s="66">
        <v>1</v>
      </c>
      <c r="Q265" s="34" t="s">
        <v>57</v>
      </c>
      <c r="R265" s="34" t="s">
        <v>193</v>
      </c>
      <c r="S265" s="34">
        <v>52045.27</v>
      </c>
      <c r="T265" s="34">
        <v>25.021799999999999</v>
      </c>
    </row>
    <row r="266" spans="1:20" ht="14" hidden="1" outlineLevel="4">
      <c r="A266" s="34">
        <v>804161</v>
      </c>
      <c r="B266" s="34" t="s">
        <v>538</v>
      </c>
      <c r="C266" s="34" t="s">
        <v>112</v>
      </c>
      <c r="D266" s="34" t="s">
        <v>539</v>
      </c>
      <c r="E266" s="34" t="s">
        <v>68</v>
      </c>
      <c r="F266" s="37">
        <v>33889</v>
      </c>
      <c r="G266" s="37">
        <v>40909</v>
      </c>
      <c r="H266" s="37">
        <v>33889</v>
      </c>
      <c r="I266" s="37">
        <v>32930</v>
      </c>
      <c r="J266" s="34" t="s">
        <v>192</v>
      </c>
      <c r="K266" s="37">
        <v>41640</v>
      </c>
      <c r="L266" s="66"/>
      <c r="M266" s="66">
        <v>18</v>
      </c>
      <c r="N266" s="66" t="s">
        <v>5</v>
      </c>
      <c r="O266" s="69">
        <v>24453</v>
      </c>
      <c r="P266" s="66">
        <v>1</v>
      </c>
      <c r="Q266" s="34" t="s">
        <v>57</v>
      </c>
      <c r="R266" s="34" t="s">
        <v>193</v>
      </c>
      <c r="S266" s="34">
        <v>52045.27</v>
      </c>
      <c r="T266" s="34">
        <v>25.021799999999999</v>
      </c>
    </row>
    <row r="267" spans="1:20" ht="14" outlineLevel="3" collapsed="1">
      <c r="A267" s="34"/>
      <c r="B267" s="34"/>
      <c r="C267" s="34"/>
      <c r="D267" s="34"/>
      <c r="E267" s="34"/>
      <c r="F267" s="37"/>
      <c r="G267" s="37"/>
      <c r="H267" s="37"/>
      <c r="I267" s="37"/>
      <c r="J267" s="34"/>
      <c r="K267" s="37"/>
      <c r="L267" s="66"/>
      <c r="M267" s="66"/>
      <c r="N267" s="66"/>
      <c r="O267" s="68" t="s">
        <v>63</v>
      </c>
      <c r="P267" s="66">
        <f>SUBTOTAL(9,P246:P266)</f>
        <v>21</v>
      </c>
      <c r="Q267" s="34"/>
      <c r="R267" s="34"/>
      <c r="S267" s="34"/>
      <c r="T267" s="34"/>
    </row>
    <row r="268" spans="1:20" ht="14" hidden="1" outlineLevel="4">
      <c r="A268" s="34">
        <v>812502</v>
      </c>
      <c r="B268" s="34" t="s">
        <v>540</v>
      </c>
      <c r="C268" s="34" t="s">
        <v>112</v>
      </c>
      <c r="D268" s="34" t="s">
        <v>541</v>
      </c>
      <c r="E268" s="34" t="s">
        <v>509</v>
      </c>
      <c r="F268" s="37">
        <v>32400</v>
      </c>
      <c r="G268" s="37">
        <v>40909</v>
      </c>
      <c r="H268" s="37">
        <v>32400</v>
      </c>
      <c r="I268" s="37">
        <v>32400</v>
      </c>
      <c r="J268" s="34" t="s">
        <v>192</v>
      </c>
      <c r="K268" s="37">
        <v>41640</v>
      </c>
      <c r="L268" s="66"/>
      <c r="M268" s="66">
        <v>18</v>
      </c>
      <c r="N268" s="66" t="s">
        <v>5</v>
      </c>
      <c r="O268" s="69">
        <v>24036</v>
      </c>
      <c r="P268" s="66">
        <v>0.75</v>
      </c>
      <c r="Q268" s="34" t="s">
        <v>57</v>
      </c>
      <c r="R268" s="34" t="s">
        <v>193</v>
      </c>
      <c r="S268" s="34">
        <v>39033.949999999997</v>
      </c>
      <c r="T268" s="34">
        <v>25.021799999999999</v>
      </c>
    </row>
    <row r="269" spans="1:20" ht="14" outlineLevel="3" collapsed="1">
      <c r="A269" s="34"/>
      <c r="B269" s="34"/>
      <c r="C269" s="34"/>
      <c r="D269" s="34"/>
      <c r="E269" s="34"/>
      <c r="F269" s="37"/>
      <c r="G269" s="37"/>
      <c r="H269" s="37"/>
      <c r="I269" s="37"/>
      <c r="J269" s="34"/>
      <c r="K269" s="37"/>
      <c r="L269" s="66"/>
      <c r="M269" s="66"/>
      <c r="N269" s="66"/>
      <c r="O269" s="68" t="s">
        <v>86</v>
      </c>
      <c r="P269" s="66">
        <f>SUBTOTAL(9,P268:P268)</f>
        <v>0.75</v>
      </c>
      <c r="Q269" s="34"/>
      <c r="R269" s="34"/>
      <c r="S269" s="34"/>
      <c r="T269" s="34"/>
    </row>
    <row r="270" spans="1:20" ht="14" hidden="1" outlineLevel="4">
      <c r="A270" s="34">
        <v>823942</v>
      </c>
      <c r="B270" s="34" t="s">
        <v>542</v>
      </c>
      <c r="C270" s="34" t="s">
        <v>60</v>
      </c>
      <c r="D270" s="34" t="s">
        <v>543</v>
      </c>
      <c r="E270" s="34" t="s">
        <v>154</v>
      </c>
      <c r="F270" s="37">
        <v>33298</v>
      </c>
      <c r="G270" s="37">
        <v>40909</v>
      </c>
      <c r="H270" s="37">
        <v>33298</v>
      </c>
      <c r="I270" s="37">
        <v>29339</v>
      </c>
      <c r="J270" s="34" t="s">
        <v>192</v>
      </c>
      <c r="K270" s="37">
        <v>41640</v>
      </c>
      <c r="L270" s="66"/>
      <c r="M270" s="66">
        <v>18</v>
      </c>
      <c r="N270" s="66" t="s">
        <v>5</v>
      </c>
      <c r="O270" s="69">
        <v>18045</v>
      </c>
      <c r="P270" s="66">
        <v>1</v>
      </c>
      <c r="Q270" s="34" t="s">
        <v>57</v>
      </c>
      <c r="R270" s="34" t="s">
        <v>193</v>
      </c>
      <c r="S270" s="34">
        <v>52045.27</v>
      </c>
      <c r="T270" s="34">
        <v>25.021799999999999</v>
      </c>
    </row>
    <row r="271" spans="1:20" ht="14" hidden="1" outlineLevel="4">
      <c r="A271" s="34">
        <v>863606</v>
      </c>
      <c r="B271" s="34" t="s">
        <v>544</v>
      </c>
      <c r="C271" s="34" t="s">
        <v>112</v>
      </c>
      <c r="D271" s="34" t="s">
        <v>545</v>
      </c>
      <c r="E271" s="34" t="s">
        <v>68</v>
      </c>
      <c r="F271" s="37">
        <v>37578</v>
      </c>
      <c r="G271" s="37">
        <v>40909</v>
      </c>
      <c r="H271" s="37">
        <v>37578</v>
      </c>
      <c r="I271" s="37">
        <v>35142</v>
      </c>
      <c r="J271" s="34" t="s">
        <v>192</v>
      </c>
      <c r="K271" s="37">
        <v>41640</v>
      </c>
      <c r="L271" s="66"/>
      <c r="M271" s="66">
        <v>18</v>
      </c>
      <c r="N271" s="66" t="s">
        <v>5</v>
      </c>
      <c r="O271" s="69">
        <v>24540</v>
      </c>
      <c r="P271" s="66">
        <v>1</v>
      </c>
      <c r="Q271" s="34" t="s">
        <v>57</v>
      </c>
      <c r="R271" s="34" t="s">
        <v>193</v>
      </c>
      <c r="S271" s="34">
        <v>52045.27</v>
      </c>
      <c r="T271" s="34">
        <v>25.021799999999999</v>
      </c>
    </row>
    <row r="272" spans="1:20" ht="14" hidden="1" outlineLevel="4">
      <c r="A272" s="34">
        <v>889720</v>
      </c>
      <c r="B272" s="34" t="s">
        <v>546</v>
      </c>
      <c r="C272" s="34" t="s">
        <v>112</v>
      </c>
      <c r="D272" s="34" t="s">
        <v>547</v>
      </c>
      <c r="E272" s="34" t="s">
        <v>68</v>
      </c>
      <c r="F272" s="37">
        <v>34792</v>
      </c>
      <c r="G272" s="37">
        <v>40909</v>
      </c>
      <c r="H272" s="37">
        <v>34792</v>
      </c>
      <c r="I272" s="37">
        <v>34792</v>
      </c>
      <c r="J272" s="34" t="s">
        <v>192</v>
      </c>
      <c r="K272" s="37">
        <v>41640</v>
      </c>
      <c r="L272" s="66"/>
      <c r="M272" s="66">
        <v>18</v>
      </c>
      <c r="N272" s="66" t="s">
        <v>5</v>
      </c>
      <c r="O272" s="69">
        <v>25626</v>
      </c>
      <c r="P272" s="66">
        <v>1</v>
      </c>
      <c r="Q272" s="34" t="s">
        <v>57</v>
      </c>
      <c r="R272" s="34" t="s">
        <v>193</v>
      </c>
      <c r="S272" s="34">
        <v>52045.27</v>
      </c>
      <c r="T272" s="34">
        <v>25.021799999999999</v>
      </c>
    </row>
    <row r="273" spans="1:20" ht="14" hidden="1" outlineLevel="4">
      <c r="A273" s="34">
        <v>904800</v>
      </c>
      <c r="B273" s="34" t="s">
        <v>548</v>
      </c>
      <c r="C273" s="34" t="s">
        <v>106</v>
      </c>
      <c r="D273" s="34" t="s">
        <v>549</v>
      </c>
      <c r="E273" s="34" t="s">
        <v>68</v>
      </c>
      <c r="F273" s="37">
        <v>36661</v>
      </c>
      <c r="G273" s="37">
        <v>41640</v>
      </c>
      <c r="H273" s="37">
        <v>36661</v>
      </c>
      <c r="I273" s="37">
        <v>36661</v>
      </c>
      <c r="J273" s="34" t="s">
        <v>192</v>
      </c>
      <c r="K273" s="37">
        <v>41640</v>
      </c>
      <c r="L273" s="66"/>
      <c r="M273" s="66">
        <v>18</v>
      </c>
      <c r="N273" s="66" t="s">
        <v>5</v>
      </c>
      <c r="O273" s="69">
        <v>26723</v>
      </c>
      <c r="P273" s="66">
        <v>1</v>
      </c>
      <c r="Q273" s="34" t="s">
        <v>57</v>
      </c>
      <c r="R273" s="34" t="s">
        <v>193</v>
      </c>
      <c r="S273" s="34">
        <v>52045.27</v>
      </c>
      <c r="T273" s="34">
        <v>25.021799999999999</v>
      </c>
    </row>
    <row r="274" spans="1:20" ht="14" hidden="1" outlineLevel="4">
      <c r="A274" s="34">
        <v>977639</v>
      </c>
      <c r="B274" s="34" t="s">
        <v>550</v>
      </c>
      <c r="C274" s="34" t="s">
        <v>60</v>
      </c>
      <c r="D274" s="34" t="s">
        <v>551</v>
      </c>
      <c r="E274" s="34" t="s">
        <v>55</v>
      </c>
      <c r="F274" s="37">
        <v>36874</v>
      </c>
      <c r="G274" s="37">
        <v>41275</v>
      </c>
      <c r="H274" s="37">
        <v>36874</v>
      </c>
      <c r="I274" s="37">
        <v>36874</v>
      </c>
      <c r="J274" s="34" t="s">
        <v>192</v>
      </c>
      <c r="K274" s="37">
        <v>41640</v>
      </c>
      <c r="L274" s="66"/>
      <c r="M274" s="66">
        <v>18</v>
      </c>
      <c r="N274" s="66" t="s">
        <v>5</v>
      </c>
      <c r="O274" s="69">
        <v>26095</v>
      </c>
      <c r="P274" s="66">
        <v>1</v>
      </c>
      <c r="Q274" s="34" t="s">
        <v>57</v>
      </c>
      <c r="R274" s="34" t="s">
        <v>193</v>
      </c>
      <c r="S274" s="34">
        <v>52045.27</v>
      </c>
      <c r="T274" s="34">
        <v>25.021799999999999</v>
      </c>
    </row>
    <row r="275" spans="1:20" ht="14" hidden="1" outlineLevel="4">
      <c r="A275" s="34">
        <v>989227</v>
      </c>
      <c r="B275" s="34" t="s">
        <v>552</v>
      </c>
      <c r="C275" s="34" t="s">
        <v>112</v>
      </c>
      <c r="D275" s="34" t="s">
        <v>553</v>
      </c>
      <c r="E275" s="34" t="s">
        <v>154</v>
      </c>
      <c r="F275" s="37">
        <v>36927</v>
      </c>
      <c r="G275" s="37">
        <v>41640</v>
      </c>
      <c r="H275" s="37">
        <v>36927</v>
      </c>
      <c r="I275" s="37">
        <v>36927</v>
      </c>
      <c r="J275" s="34" t="s">
        <v>192</v>
      </c>
      <c r="K275" s="37">
        <v>41640</v>
      </c>
      <c r="L275" s="66"/>
      <c r="M275" s="66">
        <v>18</v>
      </c>
      <c r="N275" s="66" t="s">
        <v>5</v>
      </c>
      <c r="O275" s="69">
        <v>27232</v>
      </c>
      <c r="P275" s="66">
        <v>1</v>
      </c>
      <c r="Q275" s="34" t="s">
        <v>57</v>
      </c>
      <c r="R275" s="34" t="s">
        <v>193</v>
      </c>
      <c r="S275" s="34">
        <v>52045.27</v>
      </c>
      <c r="T275" s="34">
        <v>25.021799999999999</v>
      </c>
    </row>
    <row r="276" spans="1:20" ht="14" hidden="1" outlineLevel="4">
      <c r="A276" s="34">
        <v>991248</v>
      </c>
      <c r="B276" s="34" t="s">
        <v>554</v>
      </c>
      <c r="C276" s="34" t="s">
        <v>60</v>
      </c>
      <c r="D276" s="34" t="s">
        <v>555</v>
      </c>
      <c r="E276" s="34" t="s">
        <v>68</v>
      </c>
      <c r="F276" s="37">
        <v>36373</v>
      </c>
      <c r="G276" s="37">
        <v>40909</v>
      </c>
      <c r="H276" s="37">
        <v>36373</v>
      </c>
      <c r="I276" s="37">
        <v>34586</v>
      </c>
      <c r="J276" s="34" t="s">
        <v>192</v>
      </c>
      <c r="K276" s="37">
        <v>41640</v>
      </c>
      <c r="L276" s="66"/>
      <c r="M276" s="66">
        <v>18</v>
      </c>
      <c r="N276" s="66" t="s">
        <v>5</v>
      </c>
      <c r="O276" s="69">
        <v>16694</v>
      </c>
      <c r="P276" s="66">
        <v>1</v>
      </c>
      <c r="Q276" s="34" t="s">
        <v>57</v>
      </c>
      <c r="R276" s="34" t="s">
        <v>193</v>
      </c>
      <c r="S276" s="34">
        <v>52045.27</v>
      </c>
      <c r="T276" s="34">
        <v>25.021799999999999</v>
      </c>
    </row>
    <row r="277" spans="1:20" ht="14" hidden="1" outlineLevel="4">
      <c r="A277" s="34">
        <v>1089490</v>
      </c>
      <c r="B277" s="34" t="s">
        <v>556</v>
      </c>
      <c r="C277" s="34" t="s">
        <v>53</v>
      </c>
      <c r="D277" s="34" t="s">
        <v>557</v>
      </c>
      <c r="E277" s="34" t="s">
        <v>154</v>
      </c>
      <c r="F277" s="37">
        <v>36698</v>
      </c>
      <c r="G277" s="37">
        <v>42005</v>
      </c>
      <c r="H277" s="37">
        <v>36698</v>
      </c>
      <c r="I277" s="37">
        <v>36698</v>
      </c>
      <c r="J277" s="34" t="s">
        <v>192</v>
      </c>
      <c r="K277" s="37">
        <v>41640</v>
      </c>
      <c r="L277" s="66"/>
      <c r="M277" s="66">
        <v>18</v>
      </c>
      <c r="N277" s="66" t="s">
        <v>5</v>
      </c>
      <c r="O277" s="69">
        <v>27521</v>
      </c>
      <c r="P277" s="66">
        <v>1</v>
      </c>
      <c r="Q277" s="34" t="s">
        <v>57</v>
      </c>
      <c r="R277" s="34" t="s">
        <v>193</v>
      </c>
      <c r="S277" s="34">
        <v>52045.27</v>
      </c>
      <c r="T277" s="34">
        <v>25.021799999999999</v>
      </c>
    </row>
    <row r="278" spans="1:20" ht="14" hidden="1" outlineLevel="4">
      <c r="A278" s="34">
        <v>1159022</v>
      </c>
      <c r="B278" s="34" t="s">
        <v>558</v>
      </c>
      <c r="C278" s="34" t="s">
        <v>112</v>
      </c>
      <c r="D278" s="34" t="s">
        <v>559</v>
      </c>
      <c r="E278" s="34" t="s">
        <v>68</v>
      </c>
      <c r="F278" s="37">
        <v>36647</v>
      </c>
      <c r="G278" s="37">
        <v>41275</v>
      </c>
      <c r="H278" s="37">
        <v>36647</v>
      </c>
      <c r="I278" s="37">
        <v>36647</v>
      </c>
      <c r="J278" s="34" t="s">
        <v>192</v>
      </c>
      <c r="K278" s="37">
        <v>41640</v>
      </c>
      <c r="L278" s="66"/>
      <c r="M278" s="66">
        <v>18</v>
      </c>
      <c r="N278" s="66" t="s">
        <v>5</v>
      </c>
      <c r="O278" s="69">
        <v>26997</v>
      </c>
      <c r="P278" s="66">
        <v>1</v>
      </c>
      <c r="Q278" s="34" t="s">
        <v>57</v>
      </c>
      <c r="R278" s="34" t="s">
        <v>193</v>
      </c>
      <c r="S278" s="34">
        <v>52045.27</v>
      </c>
      <c r="T278" s="34">
        <v>25.021799999999999</v>
      </c>
    </row>
    <row r="279" spans="1:20" ht="14" hidden="1" outlineLevel="4">
      <c r="A279" s="34">
        <v>1223242</v>
      </c>
      <c r="B279" s="34" t="s">
        <v>560</v>
      </c>
      <c r="C279" s="34" t="s">
        <v>60</v>
      </c>
      <c r="D279" s="34" t="s">
        <v>561</v>
      </c>
      <c r="E279" s="34" t="s">
        <v>55</v>
      </c>
      <c r="F279" s="37">
        <v>36791</v>
      </c>
      <c r="G279" s="37">
        <v>40909</v>
      </c>
      <c r="H279" s="37">
        <v>36791</v>
      </c>
      <c r="I279" s="37">
        <v>36609</v>
      </c>
      <c r="J279" s="34" t="s">
        <v>192</v>
      </c>
      <c r="K279" s="37">
        <v>41640</v>
      </c>
      <c r="L279" s="66"/>
      <c r="M279" s="66">
        <v>18</v>
      </c>
      <c r="N279" s="66" t="s">
        <v>5</v>
      </c>
      <c r="O279" s="69">
        <v>26137</v>
      </c>
      <c r="P279" s="66">
        <v>1</v>
      </c>
      <c r="Q279" s="34" t="s">
        <v>57</v>
      </c>
      <c r="R279" s="34" t="s">
        <v>193</v>
      </c>
      <c r="S279" s="34">
        <v>52045.27</v>
      </c>
      <c r="T279" s="34">
        <v>25.021799999999999</v>
      </c>
    </row>
    <row r="280" spans="1:20" ht="14" hidden="1" outlineLevel="4">
      <c r="A280" s="34">
        <v>1241647</v>
      </c>
      <c r="B280" s="34" t="s">
        <v>562</v>
      </c>
      <c r="C280" s="34" t="s">
        <v>106</v>
      </c>
      <c r="D280" s="34" t="s">
        <v>563</v>
      </c>
      <c r="E280" s="34" t="s">
        <v>68</v>
      </c>
      <c r="F280" s="37">
        <v>36495</v>
      </c>
      <c r="G280" s="37">
        <v>40909</v>
      </c>
      <c r="H280" s="37">
        <v>36495</v>
      </c>
      <c r="I280" s="37">
        <v>35977</v>
      </c>
      <c r="J280" s="34" t="s">
        <v>192</v>
      </c>
      <c r="K280" s="37">
        <v>41640</v>
      </c>
      <c r="L280" s="66"/>
      <c r="M280" s="66">
        <v>18</v>
      </c>
      <c r="N280" s="66" t="s">
        <v>5</v>
      </c>
      <c r="O280" s="69">
        <v>27898</v>
      </c>
      <c r="P280" s="66">
        <v>1</v>
      </c>
      <c r="Q280" s="34" t="s">
        <v>57</v>
      </c>
      <c r="R280" s="34" t="s">
        <v>193</v>
      </c>
      <c r="S280" s="34">
        <v>52045.27</v>
      </c>
      <c r="T280" s="34">
        <v>25.021799999999999</v>
      </c>
    </row>
    <row r="281" spans="1:20" ht="14" hidden="1" outlineLevel="4">
      <c r="A281" s="34">
        <v>1273895</v>
      </c>
      <c r="B281" s="34" t="s">
        <v>564</v>
      </c>
      <c r="C281" s="34" t="s">
        <v>60</v>
      </c>
      <c r="D281" s="34" t="s">
        <v>565</v>
      </c>
      <c r="E281" s="34" t="s">
        <v>77</v>
      </c>
      <c r="F281" s="37">
        <v>36283</v>
      </c>
      <c r="G281" s="37">
        <v>41275</v>
      </c>
      <c r="H281" s="37">
        <v>36283</v>
      </c>
      <c r="I281" s="37">
        <v>36283</v>
      </c>
      <c r="J281" s="34" t="s">
        <v>192</v>
      </c>
      <c r="K281" s="37">
        <v>41640</v>
      </c>
      <c r="L281" s="66"/>
      <c r="M281" s="66">
        <v>18</v>
      </c>
      <c r="N281" s="66" t="s">
        <v>5</v>
      </c>
      <c r="O281" s="69">
        <v>19979</v>
      </c>
      <c r="P281" s="66">
        <v>1</v>
      </c>
      <c r="Q281" s="34" t="s">
        <v>57</v>
      </c>
      <c r="R281" s="34" t="s">
        <v>193</v>
      </c>
      <c r="S281" s="34">
        <v>52045.27</v>
      </c>
      <c r="T281" s="34">
        <v>25.021799999999999</v>
      </c>
    </row>
    <row r="282" spans="1:20" ht="14" hidden="1" outlineLevel="4">
      <c r="A282" s="34">
        <v>1338705</v>
      </c>
      <c r="B282" s="34" t="s">
        <v>566</v>
      </c>
      <c r="C282" s="34" t="s">
        <v>112</v>
      </c>
      <c r="D282" s="34" t="s">
        <v>567</v>
      </c>
      <c r="E282" s="34" t="s">
        <v>68</v>
      </c>
      <c r="F282" s="37">
        <v>36677</v>
      </c>
      <c r="G282" s="37">
        <v>41640</v>
      </c>
      <c r="H282" s="37">
        <v>36677</v>
      </c>
      <c r="I282" s="37">
        <v>36677</v>
      </c>
      <c r="J282" s="34" t="s">
        <v>192</v>
      </c>
      <c r="K282" s="37">
        <v>41640</v>
      </c>
      <c r="L282" s="66"/>
      <c r="M282" s="66">
        <v>18</v>
      </c>
      <c r="N282" s="66" t="s">
        <v>5</v>
      </c>
      <c r="O282" s="69">
        <v>28879</v>
      </c>
      <c r="P282" s="66">
        <v>1</v>
      </c>
      <c r="Q282" s="34" t="s">
        <v>57</v>
      </c>
      <c r="R282" s="34" t="s">
        <v>193</v>
      </c>
      <c r="S282" s="34">
        <v>52045.27</v>
      </c>
      <c r="T282" s="34">
        <v>25.021799999999999</v>
      </c>
    </row>
    <row r="283" spans="1:20" ht="14" hidden="1" outlineLevel="4">
      <c r="A283" s="34">
        <v>1349421</v>
      </c>
      <c r="B283" s="34" t="s">
        <v>568</v>
      </c>
      <c r="C283" s="34" t="s">
        <v>53</v>
      </c>
      <c r="D283" s="34" t="s">
        <v>569</v>
      </c>
      <c r="E283" s="34" t="s">
        <v>68</v>
      </c>
      <c r="F283" s="37">
        <v>38551</v>
      </c>
      <c r="G283" s="37">
        <v>41275</v>
      </c>
      <c r="H283" s="37">
        <v>38551</v>
      </c>
      <c r="I283" s="37">
        <v>36973</v>
      </c>
      <c r="J283" s="34" t="s">
        <v>192</v>
      </c>
      <c r="K283" s="37">
        <v>41640</v>
      </c>
      <c r="L283" s="66"/>
      <c r="M283" s="66">
        <v>18</v>
      </c>
      <c r="N283" s="66" t="s">
        <v>5</v>
      </c>
      <c r="O283" s="69">
        <v>29023</v>
      </c>
      <c r="P283" s="66">
        <v>1</v>
      </c>
      <c r="Q283" s="34" t="s">
        <v>57</v>
      </c>
      <c r="R283" s="34" t="s">
        <v>193</v>
      </c>
      <c r="S283" s="34">
        <v>52045.27</v>
      </c>
      <c r="T283" s="34">
        <v>25.021799999999999</v>
      </c>
    </row>
    <row r="284" spans="1:20" ht="14" hidden="1" outlineLevel="4">
      <c r="A284" s="34">
        <v>1373333</v>
      </c>
      <c r="B284" s="34" t="s">
        <v>570</v>
      </c>
      <c r="C284" s="34" t="s">
        <v>112</v>
      </c>
      <c r="D284" s="34" t="s">
        <v>571</v>
      </c>
      <c r="E284" s="34" t="s">
        <v>68</v>
      </c>
      <c r="F284" s="37">
        <v>38596</v>
      </c>
      <c r="G284" s="37">
        <v>40909</v>
      </c>
      <c r="H284" s="37">
        <v>37116</v>
      </c>
      <c r="I284" s="37">
        <v>36122</v>
      </c>
      <c r="J284" s="34" t="s">
        <v>192</v>
      </c>
      <c r="K284" s="37">
        <v>41640</v>
      </c>
      <c r="L284" s="66"/>
      <c r="M284" s="66">
        <v>18</v>
      </c>
      <c r="N284" s="66" t="s">
        <v>5</v>
      </c>
      <c r="O284" s="69">
        <v>18421</v>
      </c>
      <c r="P284" s="66">
        <v>1</v>
      </c>
      <c r="Q284" s="34" t="s">
        <v>57</v>
      </c>
      <c r="R284" s="34" t="s">
        <v>193</v>
      </c>
      <c r="S284" s="34">
        <v>52045.27</v>
      </c>
      <c r="T284" s="34">
        <v>25.021799999999999</v>
      </c>
    </row>
    <row r="285" spans="1:20" ht="14" hidden="1" outlineLevel="4">
      <c r="A285" s="34">
        <v>1425520</v>
      </c>
      <c r="B285" s="34" t="s">
        <v>572</v>
      </c>
      <c r="C285" s="34" t="s">
        <v>112</v>
      </c>
      <c r="D285" s="34" t="s">
        <v>573</v>
      </c>
      <c r="E285" s="34" t="s">
        <v>68</v>
      </c>
      <c r="F285" s="37">
        <v>37196</v>
      </c>
      <c r="G285" s="37">
        <v>42005</v>
      </c>
      <c r="H285" s="37">
        <v>37196</v>
      </c>
      <c r="I285" s="37">
        <v>37077</v>
      </c>
      <c r="J285" s="34" t="s">
        <v>192</v>
      </c>
      <c r="K285" s="37">
        <v>41640</v>
      </c>
      <c r="L285" s="66"/>
      <c r="M285" s="66">
        <v>18</v>
      </c>
      <c r="N285" s="66" t="s">
        <v>5</v>
      </c>
      <c r="O285" s="69">
        <v>18389</v>
      </c>
      <c r="P285" s="66">
        <v>1</v>
      </c>
      <c r="Q285" s="34" t="s">
        <v>57</v>
      </c>
      <c r="R285" s="34" t="s">
        <v>193</v>
      </c>
      <c r="S285" s="34">
        <v>52045.27</v>
      </c>
      <c r="T285" s="34">
        <v>25.021799999999999</v>
      </c>
    </row>
    <row r="286" spans="1:20" ht="14" hidden="1" outlineLevel="4">
      <c r="A286" s="34">
        <v>1627458</v>
      </c>
      <c r="B286" s="34" t="s">
        <v>574</v>
      </c>
      <c r="C286" s="34" t="s">
        <v>60</v>
      </c>
      <c r="D286" s="34" t="s">
        <v>575</v>
      </c>
      <c r="E286" s="34" t="s">
        <v>77</v>
      </c>
      <c r="F286" s="37">
        <v>36864</v>
      </c>
      <c r="G286" s="37">
        <v>42005</v>
      </c>
      <c r="H286" s="37">
        <v>36864</v>
      </c>
      <c r="I286" s="37">
        <v>36864</v>
      </c>
      <c r="J286" s="34" t="s">
        <v>192</v>
      </c>
      <c r="K286" s="37">
        <v>41640</v>
      </c>
      <c r="L286" s="66"/>
      <c r="M286" s="66">
        <v>18</v>
      </c>
      <c r="N286" s="66" t="s">
        <v>5</v>
      </c>
      <c r="O286" s="69">
        <v>18948</v>
      </c>
      <c r="P286" s="66">
        <v>1</v>
      </c>
      <c r="Q286" s="34" t="s">
        <v>57</v>
      </c>
      <c r="R286" s="34" t="s">
        <v>193</v>
      </c>
      <c r="S286" s="34">
        <v>52045.27</v>
      </c>
      <c r="T286" s="34">
        <v>25.021799999999999</v>
      </c>
    </row>
    <row r="287" spans="1:20" ht="14" hidden="1" outlineLevel="4">
      <c r="A287" s="34">
        <v>655933</v>
      </c>
      <c r="B287" s="34" t="s">
        <v>576</v>
      </c>
      <c r="C287" s="34" t="s">
        <v>66</v>
      </c>
      <c r="D287" s="34" t="s">
        <v>577</v>
      </c>
      <c r="E287" s="34" t="s">
        <v>77</v>
      </c>
      <c r="F287" s="37">
        <v>36549</v>
      </c>
      <c r="G287" s="37">
        <v>40909</v>
      </c>
      <c r="H287" s="37">
        <v>36549</v>
      </c>
      <c r="I287" s="37">
        <v>36549</v>
      </c>
      <c r="J287" s="34" t="s">
        <v>192</v>
      </c>
      <c r="K287" s="37">
        <v>41671</v>
      </c>
      <c r="L287" s="66"/>
      <c r="M287" s="66">
        <v>18</v>
      </c>
      <c r="N287" s="66" t="s">
        <v>5</v>
      </c>
      <c r="O287" s="69">
        <v>21180</v>
      </c>
      <c r="P287" s="66">
        <v>1</v>
      </c>
      <c r="Q287" s="34" t="s">
        <v>57</v>
      </c>
      <c r="R287" s="34" t="s">
        <v>193</v>
      </c>
      <c r="S287" s="34">
        <v>52045.27</v>
      </c>
      <c r="T287" s="34">
        <v>25.021799999999999</v>
      </c>
    </row>
    <row r="288" spans="1:20" ht="14" outlineLevel="3" collapsed="1">
      <c r="A288" s="34"/>
      <c r="B288" s="34"/>
      <c r="C288" s="34"/>
      <c r="D288" s="34"/>
      <c r="E288" s="34"/>
      <c r="F288" s="37"/>
      <c r="G288" s="37"/>
      <c r="H288" s="37"/>
      <c r="I288" s="37"/>
      <c r="J288" s="34"/>
      <c r="K288" s="37"/>
      <c r="L288" s="66"/>
      <c r="M288" s="66"/>
      <c r="N288" s="66"/>
      <c r="O288" s="68" t="s">
        <v>63</v>
      </c>
      <c r="P288" s="66">
        <f>SUBTOTAL(9,P270:P287)</f>
        <v>18</v>
      </c>
      <c r="Q288" s="34"/>
      <c r="R288" s="34"/>
      <c r="S288" s="34"/>
      <c r="T288" s="34"/>
    </row>
    <row r="289" spans="1:21" ht="14" hidden="1" outlineLevel="4">
      <c r="A289" s="34">
        <v>1174916</v>
      </c>
      <c r="B289" s="34" t="s">
        <v>578</v>
      </c>
      <c r="C289" s="34" t="s">
        <v>66</v>
      </c>
      <c r="D289" s="34" t="s">
        <v>579</v>
      </c>
      <c r="E289" s="34" t="s">
        <v>154</v>
      </c>
      <c r="F289" s="37">
        <v>36549</v>
      </c>
      <c r="G289" s="37">
        <v>41275</v>
      </c>
      <c r="H289" s="37">
        <v>36549</v>
      </c>
      <c r="I289" s="37">
        <v>36549</v>
      </c>
      <c r="J289" s="34" t="s">
        <v>192</v>
      </c>
      <c r="K289" s="37">
        <v>41671</v>
      </c>
      <c r="L289" s="66"/>
      <c r="M289" s="66">
        <v>18</v>
      </c>
      <c r="N289" s="66" t="s">
        <v>5</v>
      </c>
      <c r="O289" s="69">
        <v>23355</v>
      </c>
      <c r="P289" s="66">
        <v>0.6</v>
      </c>
      <c r="Q289" s="34" t="s">
        <v>57</v>
      </c>
      <c r="R289" s="34" t="s">
        <v>193</v>
      </c>
      <c r="S289" s="34">
        <v>31227.16</v>
      </c>
      <c r="T289" s="34">
        <v>25.021799999999999</v>
      </c>
    </row>
    <row r="290" spans="1:21" ht="14" outlineLevel="3" collapsed="1">
      <c r="A290" s="34"/>
      <c r="B290" s="34"/>
      <c r="C290" s="34"/>
      <c r="D290" s="34"/>
      <c r="E290" s="34"/>
      <c r="F290" s="37"/>
      <c r="G290" s="37"/>
      <c r="H290" s="37"/>
      <c r="I290" s="37"/>
      <c r="J290" s="34"/>
      <c r="K290" s="37"/>
      <c r="L290" s="66"/>
      <c r="M290" s="66"/>
      <c r="N290" s="66"/>
      <c r="O290" s="68" t="s">
        <v>580</v>
      </c>
      <c r="P290" s="66">
        <f>SUBTOTAL(9,P289:P289)</f>
        <v>0.6</v>
      </c>
      <c r="Q290" s="34"/>
      <c r="R290" s="34"/>
      <c r="S290" s="34"/>
      <c r="T290" s="34"/>
    </row>
    <row r="291" spans="1:21" ht="14" hidden="1" outlineLevel="4">
      <c r="A291" s="34">
        <v>969663</v>
      </c>
      <c r="B291" s="34" t="s">
        <v>581</v>
      </c>
      <c r="C291" s="34" t="s">
        <v>60</v>
      </c>
      <c r="D291" s="34" t="s">
        <v>582</v>
      </c>
      <c r="E291" s="34" t="s">
        <v>68</v>
      </c>
      <c r="F291" s="37">
        <v>36535</v>
      </c>
      <c r="G291" s="37">
        <v>40909</v>
      </c>
      <c r="H291" s="37">
        <v>36535</v>
      </c>
      <c r="I291" s="37">
        <v>36535</v>
      </c>
      <c r="J291" s="34" t="s">
        <v>192</v>
      </c>
      <c r="K291" s="37">
        <v>41821</v>
      </c>
      <c r="L291" s="66"/>
      <c r="M291" s="66">
        <v>18</v>
      </c>
      <c r="N291" s="66" t="s">
        <v>5</v>
      </c>
      <c r="O291" s="69">
        <v>27247</v>
      </c>
      <c r="P291" s="66">
        <v>1</v>
      </c>
      <c r="Q291" s="34" t="s">
        <v>57</v>
      </c>
      <c r="R291" s="34" t="s">
        <v>193</v>
      </c>
      <c r="S291" s="34">
        <v>52045.27</v>
      </c>
      <c r="T291" s="34">
        <v>25.021799999999999</v>
      </c>
    </row>
    <row r="292" spans="1:21" ht="14" outlineLevel="3" collapsed="1">
      <c r="A292" s="34"/>
      <c r="B292" s="34"/>
      <c r="C292" s="34"/>
      <c r="D292" s="34"/>
      <c r="E292" s="34"/>
      <c r="F292" s="37"/>
      <c r="G292" s="37"/>
      <c r="H292" s="37"/>
      <c r="I292" s="37"/>
      <c r="J292" s="34"/>
      <c r="K292" s="37"/>
      <c r="L292" s="66"/>
      <c r="M292" s="66"/>
      <c r="N292" s="66"/>
      <c r="O292" s="68" t="s">
        <v>63</v>
      </c>
      <c r="P292" s="66">
        <f>SUBTOTAL(9,P291:P291)</f>
        <v>1</v>
      </c>
      <c r="Q292" s="34"/>
      <c r="R292" s="34"/>
      <c r="S292" s="34"/>
      <c r="T292" s="34"/>
    </row>
    <row r="293" spans="1:21" ht="14" outlineLevel="2">
      <c r="A293" s="34"/>
      <c r="B293" s="34"/>
      <c r="C293" s="34"/>
      <c r="D293" s="34"/>
      <c r="E293" s="34"/>
      <c r="F293" s="37"/>
      <c r="G293" s="37"/>
      <c r="H293" s="37"/>
      <c r="I293" s="37"/>
      <c r="J293" s="34"/>
      <c r="K293" s="37"/>
      <c r="L293" s="66"/>
      <c r="M293" s="70" t="s">
        <v>150</v>
      </c>
      <c r="N293" s="66">
        <f>SUBTOTAL(3,N246:N291)</f>
        <v>42</v>
      </c>
      <c r="O293" s="69"/>
      <c r="P293" s="66">
        <f>SUM(P292,P290,P288,P269,P267)</f>
        <v>41.35</v>
      </c>
      <c r="Q293" s="34"/>
      <c r="R293" s="34"/>
      <c r="S293" s="34"/>
      <c r="T293" s="34"/>
    </row>
    <row r="294" spans="1:21" ht="14" outlineLevel="1">
      <c r="A294" s="34"/>
      <c r="B294" s="34"/>
      <c r="C294" s="34"/>
      <c r="D294" s="34"/>
      <c r="E294" s="34"/>
      <c r="F294" s="37"/>
      <c r="G294" s="37"/>
      <c r="H294" s="37"/>
      <c r="I294" s="37"/>
      <c r="J294" s="34"/>
      <c r="K294" s="37"/>
      <c r="L294" s="70" t="s">
        <v>170</v>
      </c>
      <c r="M294" s="66">
        <f>SUBTOTAL(3,M204:M291)</f>
        <v>75</v>
      </c>
      <c r="N294" s="66"/>
      <c r="O294" s="69"/>
      <c r="P294" s="66"/>
      <c r="Q294" s="34"/>
      <c r="R294" s="34"/>
      <c r="S294" s="34"/>
      <c r="T294" s="34"/>
    </row>
    <row r="295" spans="1:21" ht="14" hidden="1" outlineLevel="4">
      <c r="A295" s="34">
        <v>2060991</v>
      </c>
      <c r="B295" s="34" t="s">
        <v>583</v>
      </c>
      <c r="C295" s="34" t="s">
        <v>106</v>
      </c>
      <c r="D295" s="34" t="s">
        <v>584</v>
      </c>
      <c r="E295" s="34" t="s">
        <v>585</v>
      </c>
      <c r="F295" s="37">
        <v>41200</v>
      </c>
      <c r="G295" s="34"/>
      <c r="H295" s="34"/>
      <c r="I295" s="34"/>
      <c r="J295" s="34" t="s">
        <v>192</v>
      </c>
      <c r="K295" s="37">
        <v>41640</v>
      </c>
      <c r="L295" s="55"/>
      <c r="M295" s="55">
        <v>19</v>
      </c>
      <c r="N295" s="55" t="s">
        <v>6</v>
      </c>
      <c r="O295" s="37">
        <v>31138</v>
      </c>
      <c r="P295" s="34">
        <v>1</v>
      </c>
      <c r="Q295" s="34" t="s">
        <v>57</v>
      </c>
      <c r="R295" s="34" t="s">
        <v>193</v>
      </c>
      <c r="S295" s="34">
        <v>36236.97</v>
      </c>
      <c r="T295" s="34">
        <v>17.421600000000002</v>
      </c>
    </row>
    <row r="296" spans="1:21" ht="14" hidden="1" outlineLevel="4">
      <c r="A296" s="34">
        <v>2062887</v>
      </c>
      <c r="B296" s="34" t="s">
        <v>586</v>
      </c>
      <c r="C296" s="34" t="s">
        <v>66</v>
      </c>
      <c r="D296" s="34" t="s">
        <v>587</v>
      </c>
      <c r="E296" s="34" t="s">
        <v>85</v>
      </c>
      <c r="F296" s="37">
        <v>41554</v>
      </c>
      <c r="G296" s="34"/>
      <c r="H296" s="34"/>
      <c r="I296" s="34"/>
      <c r="J296" s="34" t="s">
        <v>192</v>
      </c>
      <c r="K296" s="37">
        <v>41640</v>
      </c>
      <c r="L296" s="55"/>
      <c r="M296" s="55">
        <v>19</v>
      </c>
      <c r="N296" s="55" t="s">
        <v>6</v>
      </c>
      <c r="O296" s="37">
        <v>26199</v>
      </c>
      <c r="P296" s="34">
        <v>1</v>
      </c>
      <c r="Q296" s="34" t="s">
        <v>57</v>
      </c>
      <c r="R296" s="34" t="s">
        <v>193</v>
      </c>
      <c r="S296" s="34">
        <v>36236.97</v>
      </c>
      <c r="T296" s="34">
        <v>17.421600000000002</v>
      </c>
    </row>
    <row r="297" spans="1:21" ht="14" hidden="1" outlineLevel="4">
      <c r="A297" s="34">
        <v>1702304</v>
      </c>
      <c r="B297" s="34" t="s">
        <v>588</v>
      </c>
      <c r="C297" s="34" t="s">
        <v>66</v>
      </c>
      <c r="D297" s="34" t="s">
        <v>589</v>
      </c>
      <c r="E297" s="34" t="s">
        <v>590</v>
      </c>
      <c r="F297" s="37">
        <v>39022</v>
      </c>
      <c r="G297" s="34"/>
      <c r="H297" s="34"/>
      <c r="I297" s="34"/>
      <c r="J297" s="34" t="s">
        <v>192</v>
      </c>
      <c r="K297" s="37">
        <v>41699</v>
      </c>
      <c r="L297" s="55"/>
      <c r="M297" s="55">
        <v>19</v>
      </c>
      <c r="N297" s="55" t="s">
        <v>6</v>
      </c>
      <c r="O297" s="37">
        <v>25938</v>
      </c>
      <c r="P297" s="34">
        <v>1</v>
      </c>
      <c r="Q297" s="34" t="s">
        <v>57</v>
      </c>
      <c r="R297" s="34" t="s">
        <v>193</v>
      </c>
      <c r="S297" s="34">
        <v>36236.97</v>
      </c>
      <c r="T297" s="34">
        <v>17.421600000000002</v>
      </c>
    </row>
    <row r="298" spans="1:21" ht="14" hidden="1" outlineLevel="4">
      <c r="A298" s="34">
        <v>834884</v>
      </c>
      <c r="B298" s="34" t="s">
        <v>591</v>
      </c>
      <c r="C298" s="34" t="s">
        <v>53</v>
      </c>
      <c r="D298" s="34" t="s">
        <v>592</v>
      </c>
      <c r="E298" s="34" t="s">
        <v>590</v>
      </c>
      <c r="F298" s="37">
        <v>40360</v>
      </c>
      <c r="G298" s="34"/>
      <c r="H298" s="34"/>
      <c r="I298" s="34"/>
      <c r="J298" s="34" t="s">
        <v>192</v>
      </c>
      <c r="K298" s="37">
        <v>41855</v>
      </c>
      <c r="L298" s="55"/>
      <c r="M298" s="55">
        <v>19</v>
      </c>
      <c r="N298" s="55" t="s">
        <v>6</v>
      </c>
      <c r="O298" s="37">
        <v>25802</v>
      </c>
      <c r="P298" s="34">
        <v>1</v>
      </c>
      <c r="Q298" s="34" t="s">
        <v>57</v>
      </c>
      <c r="R298" s="34" t="s">
        <v>193</v>
      </c>
      <c r="S298" s="34">
        <v>36236.97</v>
      </c>
      <c r="T298" s="34">
        <v>17.421600000000002</v>
      </c>
    </row>
    <row r="299" spans="1:21" ht="14" hidden="1" outlineLevel="4">
      <c r="A299" s="34">
        <v>2057136</v>
      </c>
      <c r="B299" s="34" t="s">
        <v>593</v>
      </c>
      <c r="C299" s="34" t="s">
        <v>53</v>
      </c>
      <c r="D299" s="34" t="s">
        <v>594</v>
      </c>
      <c r="E299" s="34" t="s">
        <v>590</v>
      </c>
      <c r="F299" s="37">
        <v>40476</v>
      </c>
      <c r="G299" s="34"/>
      <c r="H299" s="34"/>
      <c r="I299" s="34"/>
      <c r="J299" s="34" t="s">
        <v>192</v>
      </c>
      <c r="K299" s="37">
        <v>41855</v>
      </c>
      <c r="L299" s="55"/>
      <c r="M299" s="55">
        <v>19</v>
      </c>
      <c r="N299" s="55" t="s">
        <v>6</v>
      </c>
      <c r="O299" s="37">
        <v>23621</v>
      </c>
      <c r="P299" s="34">
        <v>1</v>
      </c>
      <c r="Q299" s="34" t="s">
        <v>57</v>
      </c>
      <c r="R299" s="34" t="s">
        <v>193</v>
      </c>
      <c r="S299" s="34">
        <v>36236.97</v>
      </c>
      <c r="T299" s="34">
        <v>17.421600000000002</v>
      </c>
    </row>
    <row r="300" spans="1:21" ht="14" hidden="1" outlineLevel="4">
      <c r="A300" s="34">
        <v>2057139</v>
      </c>
      <c r="B300" s="34" t="s">
        <v>595</v>
      </c>
      <c r="C300" s="34" t="s">
        <v>112</v>
      </c>
      <c r="D300" s="34" t="s">
        <v>596</v>
      </c>
      <c r="E300" s="34" t="s">
        <v>590</v>
      </c>
      <c r="F300" s="37">
        <v>40497</v>
      </c>
      <c r="G300" s="34"/>
      <c r="H300" s="34"/>
      <c r="I300" s="34"/>
      <c r="J300" s="34" t="s">
        <v>192</v>
      </c>
      <c r="K300" s="37">
        <v>41932</v>
      </c>
      <c r="L300" s="55"/>
      <c r="M300" s="55">
        <v>19</v>
      </c>
      <c r="N300" s="55" t="s">
        <v>6</v>
      </c>
      <c r="O300" s="37">
        <v>25648</v>
      </c>
      <c r="P300" s="34">
        <v>1</v>
      </c>
      <c r="Q300" s="34" t="s">
        <v>57</v>
      </c>
      <c r="R300" s="34" t="s">
        <v>193</v>
      </c>
      <c r="S300" s="34">
        <v>36236.97</v>
      </c>
      <c r="T300" s="34">
        <v>17.421600000000002</v>
      </c>
      <c r="U300" s="34" t="s">
        <v>597</v>
      </c>
    </row>
    <row r="301" spans="1:21" ht="14" hidden="1" outlineLevel="4">
      <c r="A301" s="34">
        <v>2065271</v>
      </c>
      <c r="B301" s="34" t="s">
        <v>598</v>
      </c>
      <c r="C301" s="34" t="s">
        <v>53</v>
      </c>
      <c r="D301" s="34" t="s">
        <v>599</v>
      </c>
      <c r="E301" s="34" t="s">
        <v>585</v>
      </c>
      <c r="F301" s="37">
        <v>41932</v>
      </c>
      <c r="G301" s="34"/>
      <c r="H301" s="34"/>
      <c r="I301" s="34"/>
      <c r="J301" s="34" t="s">
        <v>192</v>
      </c>
      <c r="K301" s="37">
        <v>41932</v>
      </c>
      <c r="L301" s="55"/>
      <c r="M301" s="55">
        <v>19</v>
      </c>
      <c r="N301" s="55" t="s">
        <v>6</v>
      </c>
      <c r="O301" s="37">
        <v>30031</v>
      </c>
      <c r="P301" s="34">
        <v>1</v>
      </c>
      <c r="Q301" s="34" t="s">
        <v>57</v>
      </c>
      <c r="R301" s="34" t="s">
        <v>193</v>
      </c>
      <c r="S301" s="34">
        <v>36236.97</v>
      </c>
      <c r="T301" s="34">
        <v>17.421600000000002</v>
      </c>
      <c r="U301" s="34"/>
    </row>
    <row r="302" spans="1:21" ht="14" outlineLevel="3" collapsed="1">
      <c r="A302" s="34"/>
      <c r="B302" s="34"/>
      <c r="C302" s="34"/>
      <c r="D302" s="34"/>
      <c r="E302" s="34"/>
      <c r="F302" s="37"/>
      <c r="G302" s="34"/>
      <c r="H302" s="34"/>
      <c r="I302" s="34"/>
      <c r="J302" s="34"/>
      <c r="K302" s="37"/>
      <c r="L302" s="55"/>
      <c r="M302" s="55"/>
      <c r="N302" s="55"/>
      <c r="O302" s="40" t="s">
        <v>63</v>
      </c>
      <c r="P302" s="34">
        <f>SUBTOTAL(9,P295:P301)</f>
        <v>7</v>
      </c>
      <c r="Q302" s="34"/>
      <c r="R302" s="34"/>
      <c r="S302" s="34"/>
      <c r="T302" s="34"/>
      <c r="U302" s="34"/>
    </row>
    <row r="303" spans="1:21" ht="14" outlineLevel="2">
      <c r="A303" s="34"/>
      <c r="B303" s="34"/>
      <c r="C303" s="34"/>
      <c r="D303" s="34"/>
      <c r="E303" s="34"/>
      <c r="F303" s="37"/>
      <c r="G303" s="34"/>
      <c r="H303" s="34"/>
      <c r="I303" s="34"/>
      <c r="J303" s="34"/>
      <c r="K303" s="37"/>
      <c r="L303" s="55"/>
      <c r="M303" s="60" t="s">
        <v>119</v>
      </c>
      <c r="N303" s="55">
        <f>SUBTOTAL(3,N295:N301)</f>
        <v>7</v>
      </c>
      <c r="O303" s="37"/>
      <c r="P303" s="34"/>
      <c r="Q303" s="34"/>
      <c r="R303" s="34"/>
      <c r="S303" s="34"/>
      <c r="T303" s="34"/>
      <c r="U303" s="34"/>
    </row>
    <row r="304" spans="1:21" ht="14" hidden="1" outlineLevel="4">
      <c r="A304" s="34">
        <v>816888</v>
      </c>
      <c r="B304" s="34" t="s">
        <v>600</v>
      </c>
      <c r="C304" s="34" t="s">
        <v>53</v>
      </c>
      <c r="D304" s="34" t="s">
        <v>601</v>
      </c>
      <c r="E304" s="34" t="s">
        <v>585</v>
      </c>
      <c r="F304" s="37">
        <v>36404</v>
      </c>
      <c r="G304" s="37">
        <v>42005</v>
      </c>
      <c r="H304" s="34"/>
      <c r="I304" s="34"/>
      <c r="J304" s="34" t="s">
        <v>192</v>
      </c>
      <c r="K304" s="37">
        <v>41640</v>
      </c>
      <c r="L304" s="55"/>
      <c r="M304" s="55">
        <v>19</v>
      </c>
      <c r="N304" s="55" t="s">
        <v>11</v>
      </c>
      <c r="O304" s="37">
        <v>26044</v>
      </c>
      <c r="P304" s="34">
        <v>1</v>
      </c>
      <c r="Q304" s="34" t="s">
        <v>57</v>
      </c>
      <c r="R304" s="34" t="s">
        <v>193</v>
      </c>
      <c r="S304" s="34">
        <v>46248.58</v>
      </c>
      <c r="T304" s="34">
        <v>22.2349</v>
      </c>
    </row>
    <row r="305" spans="1:20" ht="14" hidden="1" outlineLevel="4">
      <c r="A305" s="34">
        <v>1376158</v>
      </c>
      <c r="B305" s="34" t="s">
        <v>602</v>
      </c>
      <c r="C305" s="34" t="s">
        <v>106</v>
      </c>
      <c r="D305" s="34" t="s">
        <v>603</v>
      </c>
      <c r="E305" s="34" t="s">
        <v>604</v>
      </c>
      <c r="F305" s="37">
        <v>40360</v>
      </c>
      <c r="G305" s="37">
        <v>42005</v>
      </c>
      <c r="H305" s="34"/>
      <c r="I305" s="34"/>
      <c r="J305" s="34" t="s">
        <v>192</v>
      </c>
      <c r="K305" s="37">
        <v>41640</v>
      </c>
      <c r="L305" s="55"/>
      <c r="M305" s="55">
        <v>19</v>
      </c>
      <c r="N305" s="55" t="s">
        <v>11</v>
      </c>
      <c r="O305" s="37">
        <v>27704</v>
      </c>
      <c r="P305" s="34">
        <v>1</v>
      </c>
      <c r="Q305" s="34" t="s">
        <v>57</v>
      </c>
      <c r="R305" s="34" t="s">
        <v>193</v>
      </c>
      <c r="S305" s="34">
        <v>46248.58</v>
      </c>
      <c r="T305" s="34">
        <v>22.2349</v>
      </c>
    </row>
    <row r="306" spans="1:20" ht="14" outlineLevel="3" collapsed="1">
      <c r="A306" s="34"/>
      <c r="B306" s="34"/>
      <c r="C306" s="34"/>
      <c r="D306" s="34"/>
      <c r="E306" s="34"/>
      <c r="F306" s="37"/>
      <c r="G306" s="37"/>
      <c r="H306" s="34"/>
      <c r="I306" s="34"/>
      <c r="J306" s="34"/>
      <c r="K306" s="37"/>
      <c r="L306" s="55"/>
      <c r="M306" s="55"/>
      <c r="N306" s="55"/>
      <c r="O306" s="40" t="s">
        <v>63</v>
      </c>
      <c r="P306" s="34">
        <f>SUBTOTAL(9,P304:P305)</f>
        <v>2</v>
      </c>
      <c r="Q306" s="34"/>
      <c r="R306" s="34"/>
      <c r="S306" s="34"/>
      <c r="T306" s="34"/>
    </row>
    <row r="307" spans="1:20" ht="14" outlineLevel="2">
      <c r="A307" s="34"/>
      <c r="B307" s="34"/>
      <c r="C307" s="34"/>
      <c r="D307" s="34"/>
      <c r="E307" s="34"/>
      <c r="F307" s="37"/>
      <c r="G307" s="37"/>
      <c r="H307" s="34"/>
      <c r="I307" s="34"/>
      <c r="J307" s="34"/>
      <c r="K307" s="37"/>
      <c r="L307" s="55"/>
      <c r="M307" s="60" t="s">
        <v>328</v>
      </c>
      <c r="N307" s="55">
        <f>SUBTOTAL(3,N304:N305)</f>
        <v>2</v>
      </c>
      <c r="O307" s="37"/>
      <c r="P307" s="34"/>
      <c r="Q307" s="34"/>
      <c r="R307" s="34"/>
      <c r="S307" s="34"/>
      <c r="T307" s="34"/>
    </row>
    <row r="308" spans="1:20" ht="14" hidden="1" outlineLevel="4">
      <c r="A308" s="34">
        <v>1273981</v>
      </c>
      <c r="B308" s="34" t="s">
        <v>605</v>
      </c>
      <c r="C308" s="34" t="s">
        <v>60</v>
      </c>
      <c r="D308" s="34" t="s">
        <v>606</v>
      </c>
      <c r="E308" s="34" t="s">
        <v>585</v>
      </c>
      <c r="F308" s="37">
        <v>38534</v>
      </c>
      <c r="G308" s="37">
        <v>42005</v>
      </c>
      <c r="H308" s="37">
        <v>38873</v>
      </c>
      <c r="I308" s="37">
        <v>38534</v>
      </c>
      <c r="J308" s="34" t="s">
        <v>192</v>
      </c>
      <c r="K308" s="37">
        <v>41640</v>
      </c>
      <c r="L308" s="55"/>
      <c r="M308" s="55">
        <v>19</v>
      </c>
      <c r="N308" s="55" t="s">
        <v>0</v>
      </c>
      <c r="O308" s="37">
        <v>21309</v>
      </c>
      <c r="P308" s="34">
        <v>1</v>
      </c>
      <c r="Q308" s="34" t="s">
        <v>57</v>
      </c>
      <c r="R308" s="34" t="s">
        <v>193</v>
      </c>
      <c r="S308" s="34">
        <v>48561.01</v>
      </c>
      <c r="T308" s="34">
        <v>23.346599999999999</v>
      </c>
    </row>
    <row r="309" spans="1:20" ht="14" hidden="1" outlineLevel="4">
      <c r="A309" s="34">
        <v>1963324</v>
      </c>
      <c r="B309" s="34" t="s">
        <v>607</v>
      </c>
      <c r="C309" s="34" t="s">
        <v>106</v>
      </c>
      <c r="D309" s="34" t="s">
        <v>608</v>
      </c>
      <c r="E309" s="34" t="s">
        <v>609</v>
      </c>
      <c r="F309" s="37">
        <v>39343</v>
      </c>
      <c r="G309" s="37">
        <v>42005</v>
      </c>
      <c r="H309" s="34"/>
      <c r="I309" s="34"/>
      <c r="J309" s="34" t="s">
        <v>192</v>
      </c>
      <c r="K309" s="37">
        <v>41640</v>
      </c>
      <c r="L309" s="55"/>
      <c r="M309" s="55">
        <v>19</v>
      </c>
      <c r="N309" s="55" t="s">
        <v>0</v>
      </c>
      <c r="O309" s="37">
        <v>28005</v>
      </c>
      <c r="P309" s="34">
        <v>1</v>
      </c>
      <c r="Q309" s="34" t="s">
        <v>57</v>
      </c>
      <c r="R309" s="34" t="s">
        <v>193</v>
      </c>
      <c r="S309" s="34">
        <v>48561.01</v>
      </c>
      <c r="T309" s="34">
        <v>23.346599999999999</v>
      </c>
    </row>
    <row r="310" spans="1:20" ht="14" hidden="1" outlineLevel="4">
      <c r="A310" s="34">
        <v>2043437</v>
      </c>
      <c r="B310" s="34" t="s">
        <v>610</v>
      </c>
      <c r="C310" s="34" t="s">
        <v>106</v>
      </c>
      <c r="D310" s="34" t="s">
        <v>611</v>
      </c>
      <c r="E310" s="34" t="s">
        <v>612</v>
      </c>
      <c r="F310" s="37">
        <v>38635</v>
      </c>
      <c r="G310" s="37">
        <v>42005</v>
      </c>
      <c r="H310" s="37">
        <v>38635</v>
      </c>
      <c r="I310" s="37">
        <v>38635</v>
      </c>
      <c r="J310" s="34" t="s">
        <v>192</v>
      </c>
      <c r="K310" s="37">
        <v>41640</v>
      </c>
      <c r="L310" s="55"/>
      <c r="M310" s="55">
        <v>19</v>
      </c>
      <c r="N310" s="55" t="s">
        <v>0</v>
      </c>
      <c r="O310" s="37">
        <v>17857</v>
      </c>
      <c r="P310" s="34">
        <v>1</v>
      </c>
      <c r="Q310" s="34" t="s">
        <v>57</v>
      </c>
      <c r="R310" s="34" t="s">
        <v>193</v>
      </c>
      <c r="S310" s="34">
        <v>48561.01</v>
      </c>
      <c r="T310" s="34">
        <v>23.346599999999999</v>
      </c>
    </row>
    <row r="311" spans="1:20" ht="14" hidden="1" outlineLevel="4">
      <c r="A311" s="34">
        <v>170071</v>
      </c>
      <c r="B311" s="34" t="s">
        <v>613</v>
      </c>
      <c r="C311" s="34" t="s">
        <v>112</v>
      </c>
      <c r="D311" s="34" t="s">
        <v>614</v>
      </c>
      <c r="E311" s="34" t="s">
        <v>590</v>
      </c>
      <c r="F311" s="37">
        <v>38306</v>
      </c>
      <c r="G311" s="37">
        <v>42005</v>
      </c>
      <c r="H311" s="37">
        <v>38306</v>
      </c>
      <c r="I311" s="37">
        <v>38306</v>
      </c>
      <c r="J311" s="34" t="s">
        <v>192</v>
      </c>
      <c r="K311" s="37">
        <v>41852</v>
      </c>
      <c r="L311" s="55"/>
      <c r="M311" s="55">
        <v>19</v>
      </c>
      <c r="N311" s="55" t="s">
        <v>0</v>
      </c>
      <c r="O311" s="37">
        <v>16169</v>
      </c>
      <c r="P311" s="34">
        <v>1</v>
      </c>
      <c r="Q311" s="34" t="s">
        <v>57</v>
      </c>
      <c r="R311" s="34" t="s">
        <v>193</v>
      </c>
      <c r="S311" s="34">
        <v>48561.01</v>
      </c>
      <c r="T311" s="34">
        <v>23.346599999999999</v>
      </c>
    </row>
    <row r="312" spans="1:20" ht="14" outlineLevel="3" collapsed="1">
      <c r="A312" s="34"/>
      <c r="B312" s="34"/>
      <c r="C312" s="34"/>
      <c r="D312" s="34"/>
      <c r="E312" s="34"/>
      <c r="F312" s="37"/>
      <c r="G312" s="37"/>
      <c r="H312" s="37"/>
      <c r="I312" s="37"/>
      <c r="J312" s="34"/>
      <c r="K312" s="37"/>
      <c r="L312" s="55"/>
      <c r="M312" s="55"/>
      <c r="N312" s="55"/>
      <c r="O312" s="40" t="s">
        <v>63</v>
      </c>
      <c r="P312" s="34">
        <f>SUBTOTAL(9,P308:P311)</f>
        <v>4</v>
      </c>
      <c r="Q312" s="34"/>
      <c r="R312" s="34"/>
      <c r="S312" s="34"/>
      <c r="T312" s="34"/>
    </row>
    <row r="313" spans="1:20" ht="14" outlineLevel="2">
      <c r="A313" s="34"/>
      <c r="B313" s="34"/>
      <c r="C313" s="34"/>
      <c r="D313" s="34"/>
      <c r="E313" s="34"/>
      <c r="F313" s="37"/>
      <c r="G313" s="37"/>
      <c r="H313" s="37"/>
      <c r="I313" s="37"/>
      <c r="J313" s="34"/>
      <c r="K313" s="37"/>
      <c r="L313" s="55"/>
      <c r="M313" s="60" t="s">
        <v>158</v>
      </c>
      <c r="N313" s="55">
        <f>SUBTOTAL(3,N308:N311)</f>
        <v>4</v>
      </c>
      <c r="O313" s="37"/>
      <c r="P313" s="34"/>
      <c r="Q313" s="34"/>
      <c r="R313" s="34"/>
      <c r="S313" s="34"/>
      <c r="T313" s="34"/>
    </row>
    <row r="314" spans="1:20" ht="14" hidden="1" outlineLevel="4">
      <c r="A314" s="34">
        <v>1440695</v>
      </c>
      <c r="B314" s="34" t="s">
        <v>615</v>
      </c>
      <c r="C314" s="34" t="s">
        <v>53</v>
      </c>
      <c r="D314" s="34" t="s">
        <v>616</v>
      </c>
      <c r="E314" s="34" t="s">
        <v>590</v>
      </c>
      <c r="F314" s="37">
        <v>37834</v>
      </c>
      <c r="G314" s="37">
        <v>42005</v>
      </c>
      <c r="H314" s="34"/>
      <c r="I314" s="34"/>
      <c r="J314" s="34" t="s">
        <v>192</v>
      </c>
      <c r="K314" s="37">
        <v>41640</v>
      </c>
      <c r="L314" s="55"/>
      <c r="M314" s="55">
        <v>19</v>
      </c>
      <c r="N314" s="55" t="s">
        <v>1</v>
      </c>
      <c r="O314" s="37">
        <v>28875</v>
      </c>
      <c r="P314" s="34">
        <v>1</v>
      </c>
      <c r="Q314" s="34" t="s">
        <v>57</v>
      </c>
      <c r="R314" s="34" t="s">
        <v>193</v>
      </c>
      <c r="S314" s="34">
        <v>49532.23</v>
      </c>
      <c r="T314" s="34">
        <v>23.813600000000001</v>
      </c>
    </row>
    <row r="315" spans="1:20" ht="14" outlineLevel="3" collapsed="1">
      <c r="A315" s="34"/>
      <c r="B315" s="34"/>
      <c r="C315" s="34"/>
      <c r="D315" s="34"/>
      <c r="E315" s="34"/>
      <c r="F315" s="37"/>
      <c r="G315" s="37"/>
      <c r="H315" s="34"/>
      <c r="I315" s="34"/>
      <c r="J315" s="34"/>
      <c r="K315" s="37"/>
      <c r="L315" s="48"/>
      <c r="M315" s="48"/>
      <c r="N315" s="48"/>
      <c r="O315" s="50" t="s">
        <v>63</v>
      </c>
      <c r="P315" s="48">
        <f>SUBTOTAL(9,P314:P314)</f>
        <v>1</v>
      </c>
      <c r="Q315" s="34"/>
      <c r="R315" s="34"/>
      <c r="S315" s="34"/>
      <c r="T315" s="34"/>
    </row>
    <row r="316" spans="1:20" ht="14" outlineLevel="2">
      <c r="A316" s="34"/>
      <c r="B316" s="34"/>
      <c r="C316" s="34"/>
      <c r="D316" s="34"/>
      <c r="E316" s="34"/>
      <c r="F316" s="37"/>
      <c r="G316" s="37"/>
      <c r="H316" s="34"/>
      <c r="I316" s="34"/>
      <c r="J316" s="34"/>
      <c r="K316" s="37"/>
      <c r="L316" s="48"/>
      <c r="M316" s="53" t="s">
        <v>122</v>
      </c>
      <c r="N316" s="48">
        <f>SUBTOTAL(3,N314:N314)</f>
        <v>1</v>
      </c>
      <c r="O316" s="52"/>
      <c r="P316" s="48"/>
      <c r="Q316" s="34"/>
      <c r="R316" s="34"/>
      <c r="S316" s="34"/>
      <c r="T316" s="34"/>
    </row>
    <row r="317" spans="1:20" ht="14" hidden="1" outlineLevel="4">
      <c r="A317" s="34">
        <v>1344405</v>
      </c>
      <c r="B317" s="34" t="s">
        <v>617</v>
      </c>
      <c r="C317" s="34" t="s">
        <v>60</v>
      </c>
      <c r="D317" s="34" t="s">
        <v>618</v>
      </c>
      <c r="E317" s="34" t="s">
        <v>590</v>
      </c>
      <c r="F317" s="37">
        <v>38546</v>
      </c>
      <c r="G317" s="37">
        <v>42005</v>
      </c>
      <c r="H317" s="37">
        <v>38546</v>
      </c>
      <c r="I317" s="37">
        <v>38546</v>
      </c>
      <c r="J317" s="34" t="s">
        <v>192</v>
      </c>
      <c r="K317" s="37">
        <v>41640</v>
      </c>
      <c r="L317" s="48"/>
      <c r="M317" s="48">
        <v>19</v>
      </c>
      <c r="N317" s="48" t="s">
        <v>2</v>
      </c>
      <c r="O317" s="52">
        <v>29510</v>
      </c>
      <c r="P317" s="48">
        <v>1</v>
      </c>
      <c r="Q317" s="34" t="s">
        <v>57</v>
      </c>
      <c r="R317" s="34" t="s">
        <v>193</v>
      </c>
      <c r="S317" s="34">
        <v>50200.91</v>
      </c>
      <c r="T317" s="34">
        <v>24.135100000000001</v>
      </c>
    </row>
    <row r="318" spans="1:20" ht="14" hidden="1" outlineLevel="4">
      <c r="A318" s="34">
        <v>1610683</v>
      </c>
      <c r="B318" s="34" t="s">
        <v>619</v>
      </c>
      <c r="C318" s="34" t="s">
        <v>60</v>
      </c>
      <c r="D318" s="34" t="s">
        <v>620</v>
      </c>
      <c r="E318" s="34" t="s">
        <v>590</v>
      </c>
      <c r="F318" s="37">
        <v>38625</v>
      </c>
      <c r="G318" s="37">
        <v>42005</v>
      </c>
      <c r="H318" s="37">
        <v>38625</v>
      </c>
      <c r="I318" s="37">
        <v>38625</v>
      </c>
      <c r="J318" s="34" t="s">
        <v>192</v>
      </c>
      <c r="K318" s="37">
        <v>41640</v>
      </c>
      <c r="L318" s="48"/>
      <c r="M318" s="48">
        <v>19</v>
      </c>
      <c r="N318" s="48" t="s">
        <v>2</v>
      </c>
      <c r="O318" s="52">
        <v>30767</v>
      </c>
      <c r="P318" s="48">
        <v>1</v>
      </c>
      <c r="Q318" s="34" t="s">
        <v>57</v>
      </c>
      <c r="R318" s="34" t="s">
        <v>193</v>
      </c>
      <c r="S318" s="34">
        <v>50200.91</v>
      </c>
      <c r="T318" s="34">
        <v>24.135100000000001</v>
      </c>
    </row>
    <row r="319" spans="1:20" ht="14" hidden="1" outlineLevel="4">
      <c r="A319" s="34">
        <v>1807350</v>
      </c>
      <c r="B319" s="34" t="s">
        <v>621</v>
      </c>
      <c r="C319" s="34" t="s">
        <v>106</v>
      </c>
      <c r="D319" s="34" t="s">
        <v>622</v>
      </c>
      <c r="E319" s="34" t="s">
        <v>590</v>
      </c>
      <c r="F319" s="37">
        <v>38593</v>
      </c>
      <c r="G319" s="37">
        <v>42005</v>
      </c>
      <c r="H319" s="34"/>
      <c r="I319" s="34"/>
      <c r="J319" s="34" t="s">
        <v>192</v>
      </c>
      <c r="K319" s="37">
        <v>41640</v>
      </c>
      <c r="L319" s="48"/>
      <c r="M319" s="48">
        <v>19</v>
      </c>
      <c r="N319" s="48" t="s">
        <v>2</v>
      </c>
      <c r="O319" s="52">
        <v>29304</v>
      </c>
      <c r="P319" s="48">
        <v>1</v>
      </c>
      <c r="Q319" s="34" t="s">
        <v>57</v>
      </c>
      <c r="R319" s="34" t="s">
        <v>193</v>
      </c>
      <c r="S319" s="34">
        <v>50200.91</v>
      </c>
      <c r="T319" s="34">
        <v>24.135100000000001</v>
      </c>
    </row>
    <row r="320" spans="1:20" ht="14" hidden="1" outlineLevel="4">
      <c r="A320" s="34">
        <v>2045965</v>
      </c>
      <c r="B320" s="34" t="s">
        <v>623</v>
      </c>
      <c r="C320" s="34" t="s">
        <v>60</v>
      </c>
      <c r="D320" s="34" t="s">
        <v>624</v>
      </c>
      <c r="E320" s="34" t="s">
        <v>590</v>
      </c>
      <c r="F320" s="37">
        <v>38718</v>
      </c>
      <c r="G320" s="37">
        <v>42005</v>
      </c>
      <c r="H320" s="34"/>
      <c r="I320" s="34"/>
      <c r="J320" s="34" t="s">
        <v>192</v>
      </c>
      <c r="K320" s="37">
        <v>41640</v>
      </c>
      <c r="L320" s="48"/>
      <c r="M320" s="48">
        <v>19</v>
      </c>
      <c r="N320" s="48" t="s">
        <v>2</v>
      </c>
      <c r="O320" s="52">
        <v>29847</v>
      </c>
      <c r="P320" s="48">
        <v>1</v>
      </c>
      <c r="Q320" s="34" t="s">
        <v>57</v>
      </c>
      <c r="R320" s="34" t="s">
        <v>193</v>
      </c>
      <c r="S320" s="34">
        <v>50200.91</v>
      </c>
      <c r="T320" s="34">
        <v>24.135100000000001</v>
      </c>
    </row>
    <row r="321" spans="1:21" ht="14" hidden="1" outlineLevel="4">
      <c r="A321" s="34">
        <v>2047787</v>
      </c>
      <c r="B321" s="34" t="s">
        <v>625</v>
      </c>
      <c r="C321" s="34" t="s">
        <v>106</v>
      </c>
      <c r="D321" s="34" t="s">
        <v>626</v>
      </c>
      <c r="E321" s="34" t="s">
        <v>585</v>
      </c>
      <c r="F321" s="37">
        <v>39008</v>
      </c>
      <c r="G321" s="37">
        <v>42005</v>
      </c>
      <c r="H321" s="34"/>
      <c r="I321" s="34"/>
      <c r="J321" s="34" t="s">
        <v>192</v>
      </c>
      <c r="K321" s="37">
        <v>41640</v>
      </c>
      <c r="L321" s="48"/>
      <c r="M321" s="48">
        <v>19</v>
      </c>
      <c r="N321" s="48" t="s">
        <v>2</v>
      </c>
      <c r="O321" s="52">
        <v>31345</v>
      </c>
      <c r="P321" s="48">
        <v>1</v>
      </c>
      <c r="Q321" s="34" t="s">
        <v>57</v>
      </c>
      <c r="R321" s="34" t="s">
        <v>193</v>
      </c>
      <c r="S321" s="34">
        <v>50200.91</v>
      </c>
      <c r="T321" s="34">
        <v>24.135100000000001</v>
      </c>
    </row>
    <row r="322" spans="1:21" ht="14" hidden="1" outlineLevel="4">
      <c r="A322" s="34">
        <v>2058712</v>
      </c>
      <c r="B322" s="34" t="s">
        <v>627</v>
      </c>
      <c r="C322" s="34" t="s">
        <v>106</v>
      </c>
      <c r="D322" s="34" t="s">
        <v>628</v>
      </c>
      <c r="E322" s="34" t="s">
        <v>629</v>
      </c>
      <c r="F322" s="37">
        <v>40777</v>
      </c>
      <c r="G322" s="37">
        <v>42005</v>
      </c>
      <c r="H322" s="34"/>
      <c r="I322" s="34"/>
      <c r="J322" s="34" t="s">
        <v>192</v>
      </c>
      <c r="K322" s="37">
        <v>41671</v>
      </c>
      <c r="L322" s="48"/>
      <c r="M322" s="48">
        <v>19</v>
      </c>
      <c r="N322" s="48" t="s">
        <v>2</v>
      </c>
      <c r="O322" s="52">
        <v>20705</v>
      </c>
      <c r="P322" s="48">
        <v>1</v>
      </c>
      <c r="Q322" s="34" t="s">
        <v>57</v>
      </c>
      <c r="R322" s="34" t="s">
        <v>193</v>
      </c>
      <c r="S322" s="34">
        <v>50200.91</v>
      </c>
      <c r="T322" s="34">
        <v>24.135100000000001</v>
      </c>
    </row>
    <row r="323" spans="1:21" ht="14" outlineLevel="3" collapsed="1">
      <c r="A323" s="34"/>
      <c r="B323" s="34"/>
      <c r="C323" s="34"/>
      <c r="D323" s="34"/>
      <c r="E323" s="34"/>
      <c r="F323" s="37"/>
      <c r="G323" s="37"/>
      <c r="H323" s="34"/>
      <c r="I323" s="34"/>
      <c r="J323" s="34"/>
      <c r="K323" s="37"/>
      <c r="L323" s="48"/>
      <c r="M323" s="48"/>
      <c r="N323" s="48"/>
      <c r="O323" s="50" t="s">
        <v>63</v>
      </c>
      <c r="P323" s="48">
        <f>SUBTOTAL(9,P317:P322)</f>
        <v>6</v>
      </c>
      <c r="Q323" s="34"/>
      <c r="R323" s="34"/>
      <c r="S323" s="34"/>
      <c r="T323" s="34"/>
    </row>
    <row r="324" spans="1:21" ht="14" outlineLevel="2">
      <c r="A324" s="34"/>
      <c r="B324" s="34"/>
      <c r="C324" s="34"/>
      <c r="D324" s="34"/>
      <c r="E324" s="34"/>
      <c r="F324" s="37"/>
      <c r="G324" s="37"/>
      <c r="H324" s="34"/>
      <c r="I324" s="34"/>
      <c r="J324" s="34"/>
      <c r="K324" s="37"/>
      <c r="L324" s="48"/>
      <c r="M324" s="53" t="s">
        <v>128</v>
      </c>
      <c r="N324" s="48">
        <f>SUBTOTAL(3,N317:N322)</f>
        <v>6</v>
      </c>
      <c r="O324" s="52"/>
      <c r="P324" s="48"/>
      <c r="Q324" s="34"/>
      <c r="R324" s="34"/>
      <c r="S324" s="34"/>
      <c r="T324" s="34"/>
    </row>
    <row r="325" spans="1:21" ht="14" hidden="1" outlineLevel="4">
      <c r="A325" s="34">
        <v>665296</v>
      </c>
      <c r="B325" s="34" t="s">
        <v>630</v>
      </c>
      <c r="C325" s="34" t="s">
        <v>106</v>
      </c>
      <c r="D325" s="34" t="s">
        <v>631</v>
      </c>
      <c r="E325" s="34" t="s">
        <v>612</v>
      </c>
      <c r="F325" s="37">
        <v>38383</v>
      </c>
      <c r="G325" s="37">
        <v>42005</v>
      </c>
      <c r="H325" s="37">
        <v>38383</v>
      </c>
      <c r="I325" s="37">
        <v>38383</v>
      </c>
      <c r="J325" s="34" t="s">
        <v>192</v>
      </c>
      <c r="K325" s="37">
        <v>41640</v>
      </c>
      <c r="L325" s="48"/>
      <c r="M325" s="48">
        <v>19</v>
      </c>
      <c r="N325" s="48" t="s">
        <v>3</v>
      </c>
      <c r="O325" s="52">
        <v>22651</v>
      </c>
      <c r="P325" s="48">
        <v>1</v>
      </c>
      <c r="Q325" s="34" t="s">
        <v>57</v>
      </c>
      <c r="R325" s="34" t="s">
        <v>193</v>
      </c>
      <c r="S325" s="34">
        <v>50878.62</v>
      </c>
      <c r="T325" s="34">
        <v>24.460899999999999</v>
      </c>
    </row>
    <row r="326" spans="1:21" ht="14" hidden="1" outlineLevel="4">
      <c r="A326" s="34">
        <v>857522</v>
      </c>
      <c r="B326" s="34" t="s">
        <v>632</v>
      </c>
      <c r="C326" s="34" t="s">
        <v>106</v>
      </c>
      <c r="D326" s="34" t="s">
        <v>633</v>
      </c>
      <c r="E326" s="34" t="s">
        <v>609</v>
      </c>
      <c r="F326" s="37">
        <v>38460</v>
      </c>
      <c r="G326" s="37">
        <v>42005</v>
      </c>
      <c r="H326" s="37">
        <v>38460</v>
      </c>
      <c r="I326" s="37">
        <v>38460</v>
      </c>
      <c r="J326" s="34" t="s">
        <v>192</v>
      </c>
      <c r="K326" s="37">
        <v>41640</v>
      </c>
      <c r="L326" s="48"/>
      <c r="M326" s="48">
        <v>19</v>
      </c>
      <c r="N326" s="48" t="s">
        <v>3</v>
      </c>
      <c r="O326" s="52">
        <v>22119</v>
      </c>
      <c r="P326" s="48">
        <v>1</v>
      </c>
      <c r="Q326" s="34" t="s">
        <v>57</v>
      </c>
      <c r="R326" s="34" t="s">
        <v>193</v>
      </c>
      <c r="S326" s="34">
        <v>50878.62</v>
      </c>
      <c r="T326" s="34">
        <v>24.460899999999999</v>
      </c>
    </row>
    <row r="327" spans="1:21" ht="14" hidden="1" outlineLevel="4">
      <c r="A327" s="34">
        <v>1474736</v>
      </c>
      <c r="B327" s="34" t="s">
        <v>634</v>
      </c>
      <c r="C327" s="34" t="s">
        <v>66</v>
      </c>
      <c r="D327" s="34" t="s">
        <v>635</v>
      </c>
      <c r="E327" s="34" t="s">
        <v>590</v>
      </c>
      <c r="F327" s="37">
        <v>38329</v>
      </c>
      <c r="G327" s="37">
        <v>42005</v>
      </c>
      <c r="H327" s="37">
        <v>38329</v>
      </c>
      <c r="I327" s="37">
        <v>38329</v>
      </c>
      <c r="J327" s="34" t="s">
        <v>192</v>
      </c>
      <c r="K327" s="37">
        <v>41640</v>
      </c>
      <c r="L327" s="48"/>
      <c r="M327" s="48">
        <v>19</v>
      </c>
      <c r="N327" s="48" t="s">
        <v>3</v>
      </c>
      <c r="O327" s="52">
        <v>29980</v>
      </c>
      <c r="P327" s="48">
        <v>1</v>
      </c>
      <c r="Q327" s="34" t="s">
        <v>57</v>
      </c>
      <c r="R327" s="34" t="s">
        <v>193</v>
      </c>
      <c r="S327" s="34">
        <v>50878.62</v>
      </c>
      <c r="T327" s="34">
        <v>24.460899999999999</v>
      </c>
    </row>
    <row r="328" spans="1:21" ht="14" outlineLevel="3" collapsed="1">
      <c r="A328" s="34"/>
      <c r="B328" s="34"/>
      <c r="C328" s="34"/>
      <c r="D328" s="34"/>
      <c r="E328" s="34"/>
      <c r="F328" s="37"/>
      <c r="G328" s="37"/>
      <c r="H328" s="37"/>
      <c r="I328" s="37"/>
      <c r="J328" s="34"/>
      <c r="K328" s="37"/>
      <c r="L328" s="48"/>
      <c r="M328" s="48"/>
      <c r="N328" s="48"/>
      <c r="O328" s="50" t="s">
        <v>63</v>
      </c>
      <c r="P328" s="48">
        <f>SUBTOTAL(9,P325:P327)</f>
        <v>3</v>
      </c>
      <c r="Q328" s="34"/>
      <c r="R328" s="34"/>
      <c r="S328" s="34"/>
      <c r="T328" s="34"/>
    </row>
    <row r="329" spans="1:21" ht="14" outlineLevel="2">
      <c r="A329" s="34"/>
      <c r="B329" s="34"/>
      <c r="C329" s="34"/>
      <c r="D329" s="34"/>
      <c r="E329" s="34"/>
      <c r="F329" s="37"/>
      <c r="G329" s="37"/>
      <c r="H329" s="37"/>
      <c r="I329" s="37"/>
      <c r="J329" s="34"/>
      <c r="K329" s="37"/>
      <c r="L329" s="48"/>
      <c r="M329" s="53" t="s">
        <v>365</v>
      </c>
      <c r="N329" s="48">
        <f>SUBTOTAL(3,N325:N327)</f>
        <v>3</v>
      </c>
      <c r="O329" s="52"/>
      <c r="P329" s="48"/>
      <c r="Q329" s="34"/>
      <c r="R329" s="34"/>
      <c r="S329" s="34"/>
      <c r="T329" s="34"/>
    </row>
    <row r="330" spans="1:21" ht="14" hidden="1" outlineLevel="4">
      <c r="A330" s="34">
        <v>1693207</v>
      </c>
      <c r="B330" s="34" t="s">
        <v>636</v>
      </c>
      <c r="C330" s="34" t="s">
        <v>66</v>
      </c>
      <c r="D330" s="34" t="s">
        <v>637</v>
      </c>
      <c r="E330" s="34" t="s">
        <v>585</v>
      </c>
      <c r="F330" s="37">
        <v>38518</v>
      </c>
      <c r="G330" s="37">
        <v>42005</v>
      </c>
      <c r="H330" s="34"/>
      <c r="I330" s="34"/>
      <c r="J330" s="34" t="s">
        <v>192</v>
      </c>
      <c r="K330" s="37">
        <v>41640</v>
      </c>
      <c r="L330" s="48"/>
      <c r="M330" s="48">
        <v>19</v>
      </c>
      <c r="N330" s="48" t="s">
        <v>4</v>
      </c>
      <c r="O330" s="52">
        <v>30807</v>
      </c>
      <c r="P330" s="48">
        <v>1</v>
      </c>
      <c r="Q330" s="34" t="s">
        <v>57</v>
      </c>
      <c r="R330" s="34" t="s">
        <v>193</v>
      </c>
      <c r="S330" s="34">
        <v>51565.48</v>
      </c>
      <c r="T330" s="34">
        <v>24.7911</v>
      </c>
    </row>
    <row r="331" spans="1:21" ht="14" hidden="1" outlineLevel="4">
      <c r="A331" s="34">
        <v>2046132</v>
      </c>
      <c r="B331" s="34" t="s">
        <v>638</v>
      </c>
      <c r="C331" s="34" t="s">
        <v>60</v>
      </c>
      <c r="D331" s="34" t="s">
        <v>639</v>
      </c>
      <c r="E331" s="34" t="s">
        <v>590</v>
      </c>
      <c r="F331" s="37">
        <v>38845</v>
      </c>
      <c r="G331" s="37">
        <v>42005</v>
      </c>
      <c r="H331" s="37">
        <v>38845</v>
      </c>
      <c r="I331" s="37">
        <v>38845</v>
      </c>
      <c r="J331" s="34" t="s">
        <v>192</v>
      </c>
      <c r="K331" s="37">
        <v>41640</v>
      </c>
      <c r="L331" s="48"/>
      <c r="M331" s="48">
        <v>19</v>
      </c>
      <c r="N331" s="48" t="s">
        <v>4</v>
      </c>
      <c r="O331" s="52">
        <v>29471</v>
      </c>
      <c r="P331" s="48">
        <v>1</v>
      </c>
      <c r="Q331" s="34" t="s">
        <v>57</v>
      </c>
      <c r="R331" s="34" t="s">
        <v>193</v>
      </c>
      <c r="S331" s="34">
        <v>51565.48</v>
      </c>
      <c r="T331" s="34">
        <v>24.7911</v>
      </c>
    </row>
    <row r="332" spans="1:21" ht="14" hidden="1" outlineLevel="4">
      <c r="A332" s="34">
        <v>1391307</v>
      </c>
      <c r="B332" s="34" t="s">
        <v>640</v>
      </c>
      <c r="C332" s="34" t="s">
        <v>66</v>
      </c>
      <c r="D332" s="34" t="s">
        <v>641</v>
      </c>
      <c r="E332" s="34" t="s">
        <v>590</v>
      </c>
      <c r="F332" s="37">
        <v>38243</v>
      </c>
      <c r="G332" s="37">
        <v>42005</v>
      </c>
      <c r="H332" s="37">
        <v>38243</v>
      </c>
      <c r="I332" s="37">
        <v>38243</v>
      </c>
      <c r="J332" s="34" t="s">
        <v>192</v>
      </c>
      <c r="K332" s="37">
        <v>41730</v>
      </c>
      <c r="L332" s="48"/>
      <c r="M332" s="48">
        <v>19</v>
      </c>
      <c r="N332" s="48" t="s">
        <v>4</v>
      </c>
      <c r="O332" s="52">
        <v>29836</v>
      </c>
      <c r="P332" s="48">
        <v>1</v>
      </c>
      <c r="Q332" s="34" t="s">
        <v>57</v>
      </c>
      <c r="R332" s="34" t="s">
        <v>193</v>
      </c>
      <c r="S332" s="34">
        <v>51565.48</v>
      </c>
      <c r="T332" s="34">
        <v>24.7911</v>
      </c>
    </row>
    <row r="333" spans="1:21" ht="14" outlineLevel="3" collapsed="1">
      <c r="A333" s="34"/>
      <c r="B333" s="34"/>
      <c r="C333" s="34"/>
      <c r="D333" s="34"/>
      <c r="E333" s="34"/>
      <c r="F333" s="37"/>
      <c r="G333" s="37"/>
      <c r="H333" s="37"/>
      <c r="I333" s="37"/>
      <c r="J333" s="34"/>
      <c r="K333" s="37"/>
      <c r="L333" s="48"/>
      <c r="M333" s="48"/>
      <c r="N333" s="48"/>
      <c r="O333" s="50" t="s">
        <v>63</v>
      </c>
      <c r="P333" s="48">
        <f>SUBTOTAL(9,P330:P332)</f>
        <v>3</v>
      </c>
      <c r="Q333" s="34"/>
      <c r="R333" s="34"/>
      <c r="S333" s="34"/>
      <c r="T333" s="34"/>
    </row>
    <row r="334" spans="1:21" ht="14" outlineLevel="2">
      <c r="A334" s="34"/>
      <c r="B334" s="34"/>
      <c r="C334" s="34"/>
      <c r="D334" s="34"/>
      <c r="E334" s="34"/>
      <c r="F334" s="37"/>
      <c r="G334" s="37"/>
      <c r="H334" s="37"/>
      <c r="I334" s="37"/>
      <c r="J334" s="34"/>
      <c r="K334" s="37"/>
      <c r="L334" s="48"/>
      <c r="M334" s="53" t="s">
        <v>162</v>
      </c>
      <c r="N334" s="48">
        <f>SUBTOTAL(3,N330:N332)</f>
        <v>3</v>
      </c>
      <c r="O334" s="52"/>
      <c r="P334" s="48"/>
      <c r="Q334" s="34"/>
      <c r="R334" s="34"/>
      <c r="S334" s="34"/>
      <c r="T334" s="34"/>
    </row>
    <row r="335" spans="1:21" ht="14" hidden="1" outlineLevel="4">
      <c r="A335" s="34">
        <v>148647</v>
      </c>
      <c r="B335" s="34" t="s">
        <v>642</v>
      </c>
      <c r="C335" s="34" t="s">
        <v>112</v>
      </c>
      <c r="D335" s="34" t="s">
        <v>643</v>
      </c>
      <c r="E335" s="34" t="s">
        <v>644</v>
      </c>
      <c r="F335" s="37">
        <v>35226</v>
      </c>
      <c r="G335" s="37">
        <v>40909</v>
      </c>
      <c r="H335" s="37">
        <v>35226</v>
      </c>
      <c r="I335" s="37">
        <v>35226</v>
      </c>
      <c r="J335" s="34" t="s">
        <v>192</v>
      </c>
      <c r="K335" s="37">
        <v>41640</v>
      </c>
      <c r="L335" s="48"/>
      <c r="M335" s="48">
        <v>19</v>
      </c>
      <c r="N335" s="48" t="s">
        <v>5</v>
      </c>
      <c r="O335" s="52">
        <v>22336</v>
      </c>
      <c r="P335" s="48">
        <v>1</v>
      </c>
      <c r="Q335" s="34" t="s">
        <v>57</v>
      </c>
      <c r="R335" s="34" t="s">
        <v>193</v>
      </c>
      <c r="S335" s="34">
        <v>53370.28</v>
      </c>
      <c r="T335" s="34">
        <v>25.658799999999999</v>
      </c>
      <c r="U335" s="34"/>
    </row>
    <row r="336" spans="1:21" ht="14" hidden="1" outlineLevel="4">
      <c r="A336" s="34">
        <v>312384</v>
      </c>
      <c r="B336" s="34" t="s">
        <v>645</v>
      </c>
      <c r="C336" s="34" t="s">
        <v>106</v>
      </c>
      <c r="D336" s="34" t="s">
        <v>646</v>
      </c>
      <c r="E336" s="34" t="s">
        <v>590</v>
      </c>
      <c r="F336" s="37">
        <v>37481</v>
      </c>
      <c r="G336" s="37">
        <v>40909</v>
      </c>
      <c r="H336" s="37">
        <v>37481</v>
      </c>
      <c r="I336" s="37">
        <v>35942</v>
      </c>
      <c r="J336" s="34" t="s">
        <v>192</v>
      </c>
      <c r="K336" s="37">
        <v>41640</v>
      </c>
      <c r="L336" s="48"/>
      <c r="M336" s="48">
        <v>19</v>
      </c>
      <c r="N336" s="48" t="s">
        <v>5</v>
      </c>
      <c r="O336" s="52">
        <v>23079</v>
      </c>
      <c r="P336" s="48">
        <v>1</v>
      </c>
      <c r="Q336" s="34" t="s">
        <v>57</v>
      </c>
      <c r="R336" s="34" t="s">
        <v>193</v>
      </c>
      <c r="S336" s="34">
        <v>53370.28</v>
      </c>
      <c r="T336" s="34">
        <v>25.658799999999999</v>
      </c>
    </row>
    <row r="337" spans="1:20" ht="14" hidden="1" outlineLevel="4">
      <c r="A337" s="34">
        <v>314236</v>
      </c>
      <c r="B337" s="34" t="s">
        <v>647</v>
      </c>
      <c r="C337" s="34" t="s">
        <v>112</v>
      </c>
      <c r="D337" s="34" t="s">
        <v>648</v>
      </c>
      <c r="E337" s="34" t="s">
        <v>590</v>
      </c>
      <c r="F337" s="37">
        <v>35311</v>
      </c>
      <c r="G337" s="37">
        <v>40909</v>
      </c>
      <c r="H337" s="37">
        <v>35311</v>
      </c>
      <c r="I337" s="37">
        <v>33512</v>
      </c>
      <c r="J337" s="34" t="s">
        <v>192</v>
      </c>
      <c r="K337" s="37">
        <v>41640</v>
      </c>
      <c r="L337" s="48"/>
      <c r="M337" s="48">
        <v>19</v>
      </c>
      <c r="N337" s="48" t="s">
        <v>5</v>
      </c>
      <c r="O337" s="52">
        <v>24967</v>
      </c>
      <c r="P337" s="48">
        <v>1</v>
      </c>
      <c r="Q337" s="34" t="s">
        <v>57</v>
      </c>
      <c r="R337" s="34" t="s">
        <v>193</v>
      </c>
      <c r="S337" s="34">
        <v>53370.28</v>
      </c>
      <c r="T337" s="34">
        <v>25.658799999999999</v>
      </c>
    </row>
    <row r="338" spans="1:20" ht="14" hidden="1" outlineLevel="4">
      <c r="A338" s="34">
        <v>396478</v>
      </c>
      <c r="B338" s="34" t="s">
        <v>649</v>
      </c>
      <c r="C338" s="34" t="s">
        <v>53</v>
      </c>
      <c r="D338" s="34" t="s">
        <v>650</v>
      </c>
      <c r="E338" s="34" t="s">
        <v>590</v>
      </c>
      <c r="F338" s="37">
        <v>36708</v>
      </c>
      <c r="G338" s="37">
        <v>40909</v>
      </c>
      <c r="H338" s="37">
        <v>36708</v>
      </c>
      <c r="I338" s="37">
        <v>28913</v>
      </c>
      <c r="J338" s="34" t="s">
        <v>192</v>
      </c>
      <c r="K338" s="37">
        <v>41640</v>
      </c>
      <c r="L338" s="48"/>
      <c r="M338" s="48">
        <v>19</v>
      </c>
      <c r="N338" s="48" t="s">
        <v>5</v>
      </c>
      <c r="O338" s="52">
        <v>19372</v>
      </c>
      <c r="P338" s="48">
        <v>1</v>
      </c>
      <c r="Q338" s="34" t="s">
        <v>57</v>
      </c>
      <c r="R338" s="34" t="s">
        <v>193</v>
      </c>
      <c r="S338" s="34">
        <v>53370.28</v>
      </c>
      <c r="T338" s="34">
        <v>25.658799999999999</v>
      </c>
    </row>
    <row r="339" spans="1:20" ht="14" hidden="1" outlineLevel="4">
      <c r="A339" s="34">
        <v>411622</v>
      </c>
      <c r="B339" s="34" t="s">
        <v>651</v>
      </c>
      <c r="C339" s="34" t="s">
        <v>106</v>
      </c>
      <c r="D339" s="34" t="s">
        <v>652</v>
      </c>
      <c r="E339" s="34" t="s">
        <v>609</v>
      </c>
      <c r="F339" s="37">
        <v>36708</v>
      </c>
      <c r="G339" s="37">
        <v>40909</v>
      </c>
      <c r="H339" s="37">
        <v>36708</v>
      </c>
      <c r="I339" s="37">
        <v>36213</v>
      </c>
      <c r="J339" s="34" t="s">
        <v>192</v>
      </c>
      <c r="K339" s="37">
        <v>41640</v>
      </c>
      <c r="L339" s="48"/>
      <c r="M339" s="48">
        <v>19</v>
      </c>
      <c r="N339" s="48" t="s">
        <v>5</v>
      </c>
      <c r="O339" s="52">
        <v>17702</v>
      </c>
      <c r="P339" s="48">
        <v>1</v>
      </c>
      <c r="Q339" s="34" t="s">
        <v>57</v>
      </c>
      <c r="R339" s="34" t="s">
        <v>193</v>
      </c>
      <c r="S339" s="34">
        <v>53370.28</v>
      </c>
      <c r="T339" s="34">
        <v>25.658799999999999</v>
      </c>
    </row>
    <row r="340" spans="1:20" ht="14" hidden="1" outlineLevel="4">
      <c r="A340" s="34">
        <v>442393</v>
      </c>
      <c r="B340" s="34" t="s">
        <v>653</v>
      </c>
      <c r="C340" s="34" t="s">
        <v>112</v>
      </c>
      <c r="D340" s="34" t="s">
        <v>654</v>
      </c>
      <c r="E340" s="34" t="s">
        <v>590</v>
      </c>
      <c r="F340" s="37">
        <v>36342</v>
      </c>
      <c r="G340" s="37">
        <v>40909</v>
      </c>
      <c r="H340" s="37">
        <v>36342</v>
      </c>
      <c r="I340" s="37">
        <v>30067</v>
      </c>
      <c r="J340" s="34" t="s">
        <v>192</v>
      </c>
      <c r="K340" s="37">
        <v>41640</v>
      </c>
      <c r="L340" s="48"/>
      <c r="M340" s="48">
        <v>19</v>
      </c>
      <c r="N340" s="48" t="s">
        <v>5</v>
      </c>
      <c r="O340" s="52">
        <v>20224</v>
      </c>
      <c r="P340" s="48">
        <v>1</v>
      </c>
      <c r="Q340" s="34" t="s">
        <v>57</v>
      </c>
      <c r="R340" s="34" t="s">
        <v>193</v>
      </c>
      <c r="S340" s="34">
        <v>53370.28</v>
      </c>
      <c r="T340" s="34">
        <v>25.658799999999999</v>
      </c>
    </row>
    <row r="341" spans="1:20" ht="14" hidden="1" outlineLevel="4">
      <c r="A341" s="34">
        <v>501283</v>
      </c>
      <c r="B341" s="34" t="s">
        <v>655</v>
      </c>
      <c r="C341" s="34" t="s">
        <v>53</v>
      </c>
      <c r="D341" s="34" t="s">
        <v>656</v>
      </c>
      <c r="E341" s="34" t="s">
        <v>590</v>
      </c>
      <c r="F341" s="37">
        <v>37073</v>
      </c>
      <c r="G341" s="37">
        <v>40909</v>
      </c>
      <c r="H341" s="37">
        <v>37073</v>
      </c>
      <c r="I341" s="37">
        <v>32862</v>
      </c>
      <c r="J341" s="34" t="s">
        <v>192</v>
      </c>
      <c r="K341" s="37">
        <v>41640</v>
      </c>
      <c r="L341" s="48"/>
      <c r="M341" s="48">
        <v>19</v>
      </c>
      <c r="N341" s="48" t="s">
        <v>5</v>
      </c>
      <c r="O341" s="52">
        <v>19130</v>
      </c>
      <c r="P341" s="48">
        <v>1</v>
      </c>
      <c r="Q341" s="34" t="s">
        <v>57</v>
      </c>
      <c r="R341" s="34" t="s">
        <v>193</v>
      </c>
      <c r="S341" s="34">
        <v>53370.28</v>
      </c>
      <c r="T341" s="34">
        <v>25.658799999999999</v>
      </c>
    </row>
    <row r="342" spans="1:20" ht="14" hidden="1" outlineLevel="4">
      <c r="A342" s="34">
        <v>509375</v>
      </c>
      <c r="B342" s="34" t="s">
        <v>657</v>
      </c>
      <c r="C342" s="34" t="s">
        <v>112</v>
      </c>
      <c r="D342" s="34" t="s">
        <v>658</v>
      </c>
      <c r="E342" s="34" t="s">
        <v>590</v>
      </c>
      <c r="F342" s="37">
        <v>36192</v>
      </c>
      <c r="G342" s="37">
        <v>40909</v>
      </c>
      <c r="H342" s="37">
        <v>36192</v>
      </c>
      <c r="I342" s="37">
        <v>34881</v>
      </c>
      <c r="J342" s="34" t="s">
        <v>192</v>
      </c>
      <c r="K342" s="37">
        <v>41640</v>
      </c>
      <c r="L342" s="48"/>
      <c r="M342" s="48">
        <v>19</v>
      </c>
      <c r="N342" s="48" t="s">
        <v>5</v>
      </c>
      <c r="O342" s="52">
        <v>22893</v>
      </c>
      <c r="P342" s="48">
        <v>1</v>
      </c>
      <c r="Q342" s="34" t="s">
        <v>57</v>
      </c>
      <c r="R342" s="34" t="s">
        <v>193</v>
      </c>
      <c r="S342" s="34">
        <v>53370.28</v>
      </c>
      <c r="T342" s="34">
        <v>25.658799999999999</v>
      </c>
    </row>
    <row r="343" spans="1:20" ht="14" hidden="1" outlineLevel="4">
      <c r="A343" s="34">
        <v>607614</v>
      </c>
      <c r="B343" s="34" t="s">
        <v>659</v>
      </c>
      <c r="C343" s="34" t="s">
        <v>106</v>
      </c>
      <c r="D343" s="34" t="s">
        <v>660</v>
      </c>
      <c r="E343" s="34" t="s">
        <v>590</v>
      </c>
      <c r="F343" s="37">
        <v>38061</v>
      </c>
      <c r="G343" s="37">
        <v>40909</v>
      </c>
      <c r="H343" s="37">
        <v>38061</v>
      </c>
      <c r="I343" s="37">
        <v>30103</v>
      </c>
      <c r="J343" s="34" t="s">
        <v>192</v>
      </c>
      <c r="K343" s="37">
        <v>41640</v>
      </c>
      <c r="L343" s="48"/>
      <c r="M343" s="48">
        <v>19</v>
      </c>
      <c r="N343" s="48" t="s">
        <v>5</v>
      </c>
      <c r="O343" s="52">
        <v>19585</v>
      </c>
      <c r="P343" s="48">
        <v>1</v>
      </c>
      <c r="Q343" s="34" t="s">
        <v>57</v>
      </c>
      <c r="R343" s="34" t="s">
        <v>193</v>
      </c>
      <c r="S343" s="34">
        <v>53370.28</v>
      </c>
      <c r="T343" s="34">
        <v>25.658799999999999</v>
      </c>
    </row>
    <row r="344" spans="1:20" ht="14" hidden="1" outlineLevel="4">
      <c r="A344" s="34">
        <v>614301</v>
      </c>
      <c r="B344" s="34" t="s">
        <v>661</v>
      </c>
      <c r="C344" s="34" t="s">
        <v>60</v>
      </c>
      <c r="D344" s="34" t="s">
        <v>662</v>
      </c>
      <c r="E344" s="34" t="s">
        <v>585</v>
      </c>
      <c r="F344" s="37">
        <v>31959</v>
      </c>
      <c r="G344" s="37">
        <v>40909</v>
      </c>
      <c r="H344" s="37">
        <v>31959</v>
      </c>
      <c r="I344" s="37">
        <v>31236</v>
      </c>
      <c r="J344" s="34" t="s">
        <v>192</v>
      </c>
      <c r="K344" s="37">
        <v>41640</v>
      </c>
      <c r="L344" s="48"/>
      <c r="M344" s="48">
        <v>19</v>
      </c>
      <c r="N344" s="48" t="s">
        <v>5</v>
      </c>
      <c r="O344" s="52">
        <v>19932</v>
      </c>
      <c r="P344" s="48">
        <v>1</v>
      </c>
      <c r="Q344" s="34" t="s">
        <v>57</v>
      </c>
      <c r="R344" s="34" t="s">
        <v>193</v>
      </c>
      <c r="S344" s="34">
        <v>53370.28</v>
      </c>
      <c r="T344" s="34">
        <v>25.658799999999999</v>
      </c>
    </row>
    <row r="345" spans="1:20" ht="14" outlineLevel="3" collapsed="1">
      <c r="A345" s="34"/>
      <c r="B345" s="34"/>
      <c r="C345" s="34"/>
      <c r="D345" s="34"/>
      <c r="E345" s="34"/>
      <c r="F345" s="37"/>
      <c r="G345" s="37"/>
      <c r="H345" s="37"/>
      <c r="I345" s="37"/>
      <c r="J345" s="34"/>
      <c r="K345" s="37"/>
      <c r="L345" s="48"/>
      <c r="M345" s="48"/>
      <c r="N345" s="48"/>
      <c r="O345" s="50" t="s">
        <v>63</v>
      </c>
      <c r="P345" s="48">
        <f>SUBTOTAL(9,P335:P344)</f>
        <v>10</v>
      </c>
      <c r="Q345" s="34"/>
      <c r="R345" s="34"/>
      <c r="S345" s="34"/>
      <c r="T345" s="34"/>
    </row>
    <row r="346" spans="1:20" ht="14" hidden="1" outlineLevel="4">
      <c r="A346" s="34">
        <v>649138</v>
      </c>
      <c r="B346" s="34" t="s">
        <v>663</v>
      </c>
      <c r="C346" s="34" t="s">
        <v>60</v>
      </c>
      <c r="D346" s="34" t="s">
        <v>664</v>
      </c>
      <c r="E346" s="34" t="s">
        <v>590</v>
      </c>
      <c r="F346" s="37">
        <v>35954</v>
      </c>
      <c r="G346" s="37">
        <v>40909</v>
      </c>
      <c r="H346" s="37">
        <v>35954</v>
      </c>
      <c r="I346" s="37">
        <v>32783</v>
      </c>
      <c r="J346" s="34" t="s">
        <v>192</v>
      </c>
      <c r="K346" s="37">
        <v>41640</v>
      </c>
      <c r="L346" s="48"/>
      <c r="M346" s="48">
        <v>19</v>
      </c>
      <c r="N346" s="48" t="s">
        <v>5</v>
      </c>
      <c r="O346" s="52">
        <v>16794</v>
      </c>
      <c r="P346" s="48">
        <v>0.6</v>
      </c>
      <c r="Q346" s="34" t="s">
        <v>57</v>
      </c>
      <c r="R346" s="34" t="s">
        <v>193</v>
      </c>
      <c r="S346" s="34">
        <v>32022.17</v>
      </c>
      <c r="T346" s="34">
        <v>25.658799999999999</v>
      </c>
    </row>
    <row r="347" spans="1:20" ht="14" outlineLevel="3" collapsed="1">
      <c r="A347" s="34"/>
      <c r="B347" s="34"/>
      <c r="C347" s="34"/>
      <c r="D347" s="34"/>
      <c r="E347" s="34"/>
      <c r="F347" s="37"/>
      <c r="G347" s="37"/>
      <c r="H347" s="37"/>
      <c r="I347" s="37"/>
      <c r="J347" s="34"/>
      <c r="K347" s="37"/>
      <c r="L347" s="48"/>
      <c r="M347" s="48"/>
      <c r="N347" s="48"/>
      <c r="O347" s="50" t="s">
        <v>580</v>
      </c>
      <c r="P347" s="48">
        <f>SUBTOTAL(9,P346:P346)</f>
        <v>0.6</v>
      </c>
      <c r="Q347" s="34"/>
      <c r="R347" s="34"/>
      <c r="S347" s="34"/>
      <c r="T347" s="34"/>
    </row>
    <row r="348" spans="1:20" ht="14" hidden="1" outlineLevel="4">
      <c r="A348" s="34">
        <v>667508</v>
      </c>
      <c r="B348" s="34" t="s">
        <v>665</v>
      </c>
      <c r="C348" s="34" t="s">
        <v>106</v>
      </c>
      <c r="D348" s="34" t="s">
        <v>666</v>
      </c>
      <c r="E348" s="34" t="s">
        <v>609</v>
      </c>
      <c r="F348" s="37">
        <v>37515</v>
      </c>
      <c r="G348" s="37">
        <v>42005</v>
      </c>
      <c r="H348" s="37">
        <v>37515</v>
      </c>
      <c r="I348" s="37">
        <v>37515</v>
      </c>
      <c r="J348" s="34" t="s">
        <v>192</v>
      </c>
      <c r="K348" s="37">
        <v>41640</v>
      </c>
      <c r="L348" s="48"/>
      <c r="M348" s="48">
        <v>19</v>
      </c>
      <c r="N348" s="48" t="s">
        <v>5</v>
      </c>
      <c r="O348" s="52">
        <v>23739</v>
      </c>
      <c r="P348" s="48">
        <v>0.5</v>
      </c>
      <c r="Q348" s="34" t="s">
        <v>57</v>
      </c>
      <c r="R348" s="34" t="s">
        <v>193</v>
      </c>
      <c r="S348" s="34">
        <v>26685.14</v>
      </c>
      <c r="T348" s="34">
        <v>25.658799999999999</v>
      </c>
    </row>
    <row r="349" spans="1:20" ht="14" outlineLevel="3" collapsed="1">
      <c r="A349" s="34"/>
      <c r="B349" s="34"/>
      <c r="C349" s="34"/>
      <c r="D349" s="34"/>
      <c r="E349" s="34"/>
      <c r="F349" s="37"/>
      <c r="G349" s="37"/>
      <c r="H349" s="37"/>
      <c r="I349" s="37"/>
      <c r="J349" s="34"/>
      <c r="K349" s="37"/>
      <c r="L349" s="48"/>
      <c r="M349" s="48"/>
      <c r="N349" s="48"/>
      <c r="O349" s="50" t="s">
        <v>73</v>
      </c>
      <c r="P349" s="48">
        <f>SUBTOTAL(9,P348:P348)</f>
        <v>0.5</v>
      </c>
      <c r="Q349" s="34"/>
      <c r="R349" s="34"/>
      <c r="S349" s="34"/>
      <c r="T349" s="34"/>
    </row>
    <row r="350" spans="1:20" ht="14" hidden="1" outlineLevel="4">
      <c r="A350" s="34">
        <v>711805</v>
      </c>
      <c r="B350" s="34" t="s">
        <v>667</v>
      </c>
      <c r="C350" s="34" t="s">
        <v>66</v>
      </c>
      <c r="D350" s="34" t="s">
        <v>668</v>
      </c>
      <c r="E350" s="34" t="s">
        <v>590</v>
      </c>
      <c r="F350" s="37">
        <v>31959</v>
      </c>
      <c r="G350" s="37">
        <v>40909</v>
      </c>
      <c r="H350" s="37">
        <v>31959</v>
      </c>
      <c r="I350" s="37">
        <v>30154</v>
      </c>
      <c r="J350" s="34" t="s">
        <v>192</v>
      </c>
      <c r="K350" s="37">
        <v>41640</v>
      </c>
      <c r="L350" s="48"/>
      <c r="M350" s="48">
        <v>19</v>
      </c>
      <c r="N350" s="48" t="s">
        <v>5</v>
      </c>
      <c r="O350" s="52">
        <v>19394</v>
      </c>
      <c r="P350" s="48">
        <v>1</v>
      </c>
      <c r="Q350" s="34" t="s">
        <v>57</v>
      </c>
      <c r="R350" s="34" t="s">
        <v>193</v>
      </c>
      <c r="S350" s="34">
        <v>53370.28</v>
      </c>
      <c r="T350" s="34">
        <v>25.658799999999999</v>
      </c>
    </row>
    <row r="351" spans="1:20" ht="14" hidden="1" outlineLevel="4">
      <c r="A351" s="34">
        <v>712677</v>
      </c>
      <c r="B351" s="34" t="s">
        <v>669</v>
      </c>
      <c r="C351" s="34" t="s">
        <v>66</v>
      </c>
      <c r="D351" s="34" t="s">
        <v>670</v>
      </c>
      <c r="E351" s="34" t="s">
        <v>590</v>
      </c>
      <c r="F351" s="37">
        <v>32119</v>
      </c>
      <c r="G351" s="37">
        <v>40909</v>
      </c>
      <c r="H351" s="37">
        <v>32119</v>
      </c>
      <c r="I351" s="37">
        <v>29328</v>
      </c>
      <c r="J351" s="34" t="s">
        <v>192</v>
      </c>
      <c r="K351" s="37">
        <v>41640</v>
      </c>
      <c r="L351" s="48"/>
      <c r="M351" s="48">
        <v>19</v>
      </c>
      <c r="N351" s="48" t="s">
        <v>5</v>
      </c>
      <c r="O351" s="52">
        <v>21791</v>
      </c>
      <c r="P351" s="48">
        <v>1</v>
      </c>
      <c r="Q351" s="34" t="s">
        <v>57</v>
      </c>
      <c r="R351" s="34" t="s">
        <v>193</v>
      </c>
      <c r="S351" s="34">
        <v>53370.28</v>
      </c>
      <c r="T351" s="34">
        <v>25.658799999999999</v>
      </c>
    </row>
    <row r="352" spans="1:20" ht="14" hidden="1" outlineLevel="4">
      <c r="A352" s="34">
        <v>720987</v>
      </c>
      <c r="B352" s="34" t="s">
        <v>671</v>
      </c>
      <c r="C352" s="34" t="s">
        <v>66</v>
      </c>
      <c r="D352" s="34" t="s">
        <v>672</v>
      </c>
      <c r="E352" s="34" t="s">
        <v>673</v>
      </c>
      <c r="F352" s="37">
        <v>32020</v>
      </c>
      <c r="G352" s="37">
        <v>40909</v>
      </c>
      <c r="H352" s="37">
        <v>32020</v>
      </c>
      <c r="I352" s="37">
        <v>32020</v>
      </c>
      <c r="J352" s="34" t="s">
        <v>192</v>
      </c>
      <c r="K352" s="37">
        <v>41640</v>
      </c>
      <c r="L352" s="48"/>
      <c r="M352" s="48">
        <v>19</v>
      </c>
      <c r="N352" s="48" t="s">
        <v>5</v>
      </c>
      <c r="O352" s="52">
        <v>13396</v>
      </c>
      <c r="P352" s="48">
        <v>1</v>
      </c>
      <c r="Q352" s="34" t="s">
        <v>57</v>
      </c>
      <c r="R352" s="34" t="s">
        <v>193</v>
      </c>
      <c r="S352" s="34">
        <v>53370.28</v>
      </c>
      <c r="T352" s="34">
        <v>25.658799999999999</v>
      </c>
    </row>
    <row r="353" spans="1:20" ht="14" hidden="1" outlineLevel="4">
      <c r="A353" s="34">
        <v>722632</v>
      </c>
      <c r="B353" s="34" t="s">
        <v>674</v>
      </c>
      <c r="C353" s="34" t="s">
        <v>112</v>
      </c>
      <c r="D353" s="34" t="s">
        <v>675</v>
      </c>
      <c r="E353" s="34" t="s">
        <v>590</v>
      </c>
      <c r="F353" s="37">
        <v>36427</v>
      </c>
      <c r="G353" s="37">
        <v>40909</v>
      </c>
      <c r="H353" s="37">
        <v>36427</v>
      </c>
      <c r="I353" s="37">
        <v>33315</v>
      </c>
      <c r="J353" s="34" t="s">
        <v>192</v>
      </c>
      <c r="K353" s="37">
        <v>41640</v>
      </c>
      <c r="L353" s="48"/>
      <c r="M353" s="48">
        <v>19</v>
      </c>
      <c r="N353" s="48" t="s">
        <v>5</v>
      </c>
      <c r="O353" s="52">
        <v>19514</v>
      </c>
      <c r="P353" s="48">
        <v>1</v>
      </c>
      <c r="Q353" s="34" t="s">
        <v>57</v>
      </c>
      <c r="R353" s="34" t="s">
        <v>193</v>
      </c>
      <c r="S353" s="34">
        <v>53370.28</v>
      </c>
      <c r="T353" s="34">
        <v>25.658799999999999</v>
      </c>
    </row>
    <row r="354" spans="1:20" ht="14" hidden="1" outlineLevel="4">
      <c r="A354" s="34">
        <v>782126</v>
      </c>
      <c r="B354" s="34" t="s">
        <v>676</v>
      </c>
      <c r="C354" s="34" t="s">
        <v>60</v>
      </c>
      <c r="D354" s="34" t="s">
        <v>677</v>
      </c>
      <c r="E354" s="34" t="s">
        <v>585</v>
      </c>
      <c r="F354" s="37">
        <v>36276</v>
      </c>
      <c r="G354" s="37">
        <v>40909</v>
      </c>
      <c r="H354" s="37">
        <v>36276</v>
      </c>
      <c r="I354" s="37">
        <v>35317</v>
      </c>
      <c r="J354" s="34" t="s">
        <v>192</v>
      </c>
      <c r="K354" s="37">
        <v>41640</v>
      </c>
      <c r="L354" s="48"/>
      <c r="M354" s="48">
        <v>19</v>
      </c>
      <c r="N354" s="48" t="s">
        <v>5</v>
      </c>
      <c r="O354" s="52">
        <v>27189</v>
      </c>
      <c r="P354" s="48">
        <v>1</v>
      </c>
      <c r="Q354" s="34" t="s">
        <v>57</v>
      </c>
      <c r="R354" s="34" t="s">
        <v>193</v>
      </c>
      <c r="S354" s="34">
        <v>53370.28</v>
      </c>
      <c r="T354" s="34">
        <v>25.658799999999999</v>
      </c>
    </row>
    <row r="355" spans="1:20" ht="14" hidden="1" outlineLevel="4">
      <c r="A355" s="34">
        <v>908868</v>
      </c>
      <c r="B355" s="34" t="s">
        <v>678</v>
      </c>
      <c r="C355" s="34" t="s">
        <v>66</v>
      </c>
      <c r="D355" s="34" t="s">
        <v>679</v>
      </c>
      <c r="E355" s="34" t="s">
        <v>442</v>
      </c>
      <c r="F355" s="37">
        <v>34973</v>
      </c>
      <c r="G355" s="37">
        <v>40909</v>
      </c>
      <c r="H355" s="37">
        <v>34973</v>
      </c>
      <c r="I355" s="37">
        <v>33644</v>
      </c>
      <c r="J355" s="34" t="s">
        <v>192</v>
      </c>
      <c r="K355" s="37">
        <v>41640</v>
      </c>
      <c r="L355" s="48"/>
      <c r="M355" s="48">
        <v>19</v>
      </c>
      <c r="N355" s="48" t="s">
        <v>5</v>
      </c>
      <c r="O355" s="52">
        <v>19731</v>
      </c>
      <c r="P355" s="48">
        <v>1</v>
      </c>
      <c r="Q355" s="34" t="s">
        <v>57</v>
      </c>
      <c r="R355" s="34" t="s">
        <v>193</v>
      </c>
      <c r="S355" s="34">
        <v>53370.28</v>
      </c>
      <c r="T355" s="34">
        <v>25.658799999999999</v>
      </c>
    </row>
    <row r="356" spans="1:20" ht="14" outlineLevel="3" collapsed="1">
      <c r="A356" s="34"/>
      <c r="B356" s="34"/>
      <c r="C356" s="34"/>
      <c r="D356" s="34"/>
      <c r="E356" s="34"/>
      <c r="F356" s="37"/>
      <c r="G356" s="37"/>
      <c r="H356" s="37"/>
      <c r="I356" s="37"/>
      <c r="J356" s="34"/>
      <c r="K356" s="37"/>
      <c r="L356" s="48"/>
      <c r="M356" s="48"/>
      <c r="N356" s="48"/>
      <c r="O356" s="50" t="s">
        <v>63</v>
      </c>
      <c r="P356" s="48">
        <f>SUBTOTAL(9,P350:P355)</f>
        <v>6</v>
      </c>
      <c r="Q356" s="34"/>
      <c r="R356" s="34"/>
      <c r="S356" s="34"/>
      <c r="T356" s="34"/>
    </row>
    <row r="357" spans="1:20" ht="14" hidden="1" outlineLevel="4">
      <c r="A357" s="34">
        <v>951357</v>
      </c>
      <c r="B357" s="34" t="s">
        <v>680</v>
      </c>
      <c r="C357" s="34" t="s">
        <v>60</v>
      </c>
      <c r="D357" s="34" t="s">
        <v>681</v>
      </c>
      <c r="E357" s="34" t="s">
        <v>585</v>
      </c>
      <c r="F357" s="37">
        <v>36236</v>
      </c>
      <c r="G357" s="37">
        <v>41640</v>
      </c>
      <c r="H357" s="37">
        <v>36236</v>
      </c>
      <c r="I357" s="37">
        <v>36236</v>
      </c>
      <c r="J357" s="34" t="s">
        <v>192</v>
      </c>
      <c r="K357" s="37">
        <v>41640</v>
      </c>
      <c r="L357" s="48"/>
      <c r="M357" s="48">
        <v>19</v>
      </c>
      <c r="N357" s="48" t="s">
        <v>5</v>
      </c>
      <c r="O357" s="52">
        <v>22628</v>
      </c>
      <c r="P357" s="48">
        <v>0.75</v>
      </c>
      <c r="Q357" s="34" t="s">
        <v>57</v>
      </c>
      <c r="R357" s="34" t="s">
        <v>193</v>
      </c>
      <c r="S357" s="34">
        <v>40027.71</v>
      </c>
      <c r="T357" s="34">
        <v>25.658799999999999</v>
      </c>
    </row>
    <row r="358" spans="1:20" ht="14" outlineLevel="3" collapsed="1">
      <c r="A358" s="34"/>
      <c r="B358" s="34"/>
      <c r="C358" s="34"/>
      <c r="D358" s="34"/>
      <c r="E358" s="34"/>
      <c r="F358" s="37"/>
      <c r="G358" s="37"/>
      <c r="H358" s="37"/>
      <c r="I358" s="37"/>
      <c r="J358" s="34"/>
      <c r="K358" s="37"/>
      <c r="L358" s="48"/>
      <c r="M358" s="48"/>
      <c r="N358" s="48"/>
      <c r="O358" s="50" t="s">
        <v>86</v>
      </c>
      <c r="P358" s="48">
        <f>SUBTOTAL(9,P357:P357)</f>
        <v>0.75</v>
      </c>
      <c r="Q358" s="34"/>
      <c r="R358" s="34"/>
      <c r="S358" s="34"/>
      <c r="T358" s="34"/>
    </row>
    <row r="359" spans="1:20" ht="14" hidden="1" outlineLevel="4">
      <c r="A359" s="34">
        <v>997557</v>
      </c>
      <c r="B359" s="34" t="s">
        <v>682</v>
      </c>
      <c r="C359" s="34" t="s">
        <v>66</v>
      </c>
      <c r="D359" s="34" t="s">
        <v>683</v>
      </c>
      <c r="E359" s="34" t="s">
        <v>590</v>
      </c>
      <c r="F359" s="37">
        <v>36978</v>
      </c>
      <c r="G359" s="37">
        <v>41275</v>
      </c>
      <c r="H359" s="37">
        <v>36978</v>
      </c>
      <c r="I359" s="37">
        <v>36670</v>
      </c>
      <c r="J359" s="34" t="s">
        <v>192</v>
      </c>
      <c r="K359" s="37">
        <v>41640</v>
      </c>
      <c r="L359" s="48"/>
      <c r="M359" s="48">
        <v>19</v>
      </c>
      <c r="N359" s="48" t="s">
        <v>5</v>
      </c>
      <c r="O359" s="52">
        <v>27179</v>
      </c>
      <c r="P359" s="48">
        <v>1</v>
      </c>
      <c r="Q359" s="34" t="s">
        <v>57</v>
      </c>
      <c r="R359" s="34" t="s">
        <v>193</v>
      </c>
      <c r="S359" s="34">
        <v>53370.28</v>
      </c>
      <c r="T359" s="34">
        <v>25.658799999999999</v>
      </c>
    </row>
    <row r="360" spans="1:20" ht="14" hidden="1" outlineLevel="4">
      <c r="A360" s="34">
        <v>1007117</v>
      </c>
      <c r="B360" s="34" t="s">
        <v>684</v>
      </c>
      <c r="C360" s="34" t="s">
        <v>60</v>
      </c>
      <c r="D360" s="34" t="s">
        <v>685</v>
      </c>
      <c r="E360" s="34" t="s">
        <v>590</v>
      </c>
      <c r="F360" s="37">
        <v>38488</v>
      </c>
      <c r="G360" s="37">
        <v>41640</v>
      </c>
      <c r="H360" s="37">
        <v>38488</v>
      </c>
      <c r="I360" s="37">
        <v>38488</v>
      </c>
      <c r="J360" s="34" t="s">
        <v>192</v>
      </c>
      <c r="K360" s="37">
        <v>41640</v>
      </c>
      <c r="L360" s="48"/>
      <c r="M360" s="48">
        <v>19</v>
      </c>
      <c r="N360" s="48" t="s">
        <v>5</v>
      </c>
      <c r="O360" s="52">
        <v>27150</v>
      </c>
      <c r="P360" s="48">
        <v>1</v>
      </c>
      <c r="Q360" s="34" t="s">
        <v>57</v>
      </c>
      <c r="R360" s="34" t="s">
        <v>193</v>
      </c>
      <c r="S360" s="34">
        <v>53370.28</v>
      </c>
      <c r="T360" s="34">
        <v>25.658799999999999</v>
      </c>
    </row>
    <row r="361" spans="1:20" ht="14" hidden="1" outlineLevel="4">
      <c r="A361" s="34">
        <v>1075841</v>
      </c>
      <c r="B361" s="34" t="s">
        <v>686</v>
      </c>
      <c r="C361" s="34" t="s">
        <v>53</v>
      </c>
      <c r="D361" s="34" t="s">
        <v>687</v>
      </c>
      <c r="E361" s="34" t="s">
        <v>590</v>
      </c>
      <c r="F361" s="37">
        <v>36951</v>
      </c>
      <c r="G361" s="37">
        <v>42005</v>
      </c>
      <c r="H361" s="37">
        <v>36951</v>
      </c>
      <c r="I361" s="37">
        <v>36745</v>
      </c>
      <c r="J361" s="34" t="s">
        <v>192</v>
      </c>
      <c r="K361" s="37">
        <v>41640</v>
      </c>
      <c r="L361" s="48"/>
      <c r="M361" s="48">
        <v>19</v>
      </c>
      <c r="N361" s="48" t="s">
        <v>5</v>
      </c>
      <c r="O361" s="52">
        <v>28028</v>
      </c>
      <c r="P361" s="48">
        <v>1</v>
      </c>
      <c r="Q361" s="34" t="s">
        <v>57</v>
      </c>
      <c r="R361" s="34" t="s">
        <v>193</v>
      </c>
      <c r="S361" s="34">
        <v>53370.28</v>
      </c>
      <c r="T361" s="34">
        <v>25.658799999999999</v>
      </c>
    </row>
    <row r="362" spans="1:20" ht="14" hidden="1" outlineLevel="4">
      <c r="A362" s="34">
        <v>1086295</v>
      </c>
      <c r="B362" s="34" t="s">
        <v>688</v>
      </c>
      <c r="C362" s="34" t="s">
        <v>106</v>
      </c>
      <c r="D362" s="34" t="s">
        <v>689</v>
      </c>
      <c r="E362" s="34" t="s">
        <v>609</v>
      </c>
      <c r="F362" s="37">
        <v>37043</v>
      </c>
      <c r="G362" s="37">
        <v>40909</v>
      </c>
      <c r="H362" s="37">
        <v>37043</v>
      </c>
      <c r="I362" s="37">
        <v>35835</v>
      </c>
      <c r="J362" s="34" t="s">
        <v>192</v>
      </c>
      <c r="K362" s="37">
        <v>41640</v>
      </c>
      <c r="L362" s="48"/>
      <c r="M362" s="48">
        <v>19</v>
      </c>
      <c r="N362" s="48" t="s">
        <v>5</v>
      </c>
      <c r="O362" s="52">
        <v>19722</v>
      </c>
      <c r="P362" s="48">
        <v>1</v>
      </c>
      <c r="Q362" s="34" t="s">
        <v>57</v>
      </c>
      <c r="R362" s="34" t="s">
        <v>193</v>
      </c>
      <c r="S362" s="34">
        <v>53370.28</v>
      </c>
      <c r="T362" s="34">
        <v>25.658799999999999</v>
      </c>
    </row>
    <row r="363" spans="1:20" ht="14" hidden="1" outlineLevel="4">
      <c r="A363" s="34">
        <v>1113917</v>
      </c>
      <c r="B363" s="34" t="s">
        <v>690</v>
      </c>
      <c r="C363" s="34" t="s">
        <v>112</v>
      </c>
      <c r="D363" s="34" t="s">
        <v>691</v>
      </c>
      <c r="E363" s="34" t="s">
        <v>590</v>
      </c>
      <c r="F363" s="37">
        <v>37431</v>
      </c>
      <c r="G363" s="37">
        <v>41275</v>
      </c>
      <c r="H363" s="37">
        <v>37431</v>
      </c>
      <c r="I363" s="37">
        <v>36549</v>
      </c>
      <c r="J363" s="34" t="s">
        <v>192</v>
      </c>
      <c r="K363" s="37">
        <v>41640</v>
      </c>
      <c r="L363" s="48"/>
      <c r="M363" s="48">
        <v>19</v>
      </c>
      <c r="N363" s="48" t="s">
        <v>5</v>
      </c>
      <c r="O363" s="52">
        <v>20247</v>
      </c>
      <c r="P363" s="48">
        <v>1</v>
      </c>
      <c r="Q363" s="34" t="s">
        <v>57</v>
      </c>
      <c r="R363" s="34" t="s">
        <v>193</v>
      </c>
      <c r="S363" s="34">
        <v>53370.28</v>
      </c>
      <c r="T363" s="34">
        <v>25.658799999999999</v>
      </c>
    </row>
    <row r="364" spans="1:20" ht="14" outlineLevel="3" collapsed="1">
      <c r="A364" s="34"/>
      <c r="B364" s="34"/>
      <c r="C364" s="34"/>
      <c r="D364" s="34"/>
      <c r="E364" s="34"/>
      <c r="F364" s="37"/>
      <c r="G364" s="37"/>
      <c r="H364" s="37"/>
      <c r="I364" s="37"/>
      <c r="J364" s="34"/>
      <c r="K364" s="37"/>
      <c r="L364" s="48"/>
      <c r="M364" s="48"/>
      <c r="N364" s="48"/>
      <c r="O364" s="50" t="s">
        <v>63</v>
      </c>
      <c r="P364" s="48">
        <f>SUBTOTAL(9,P359:P363)</f>
        <v>5</v>
      </c>
      <c r="Q364" s="34"/>
      <c r="R364" s="34"/>
      <c r="S364" s="34"/>
      <c r="T364" s="34"/>
    </row>
    <row r="365" spans="1:20" ht="14" hidden="1" outlineLevel="4">
      <c r="A365" s="34">
        <v>1154408</v>
      </c>
      <c r="B365" s="34" t="s">
        <v>692</v>
      </c>
      <c r="C365" s="34" t="s">
        <v>112</v>
      </c>
      <c r="D365" s="34" t="s">
        <v>693</v>
      </c>
      <c r="E365" s="34" t="s">
        <v>694</v>
      </c>
      <c r="F365" s="37">
        <v>35716</v>
      </c>
      <c r="G365" s="37">
        <v>40909</v>
      </c>
      <c r="H365" s="37">
        <v>35716</v>
      </c>
      <c r="I365" s="37">
        <v>35716</v>
      </c>
      <c r="J365" s="34" t="s">
        <v>192</v>
      </c>
      <c r="K365" s="37">
        <v>41640</v>
      </c>
      <c r="L365" s="48"/>
      <c r="M365" s="48">
        <v>19</v>
      </c>
      <c r="N365" s="48" t="s">
        <v>5</v>
      </c>
      <c r="O365" s="52">
        <v>23627</v>
      </c>
      <c r="P365" s="48">
        <v>0.625</v>
      </c>
      <c r="Q365" s="34" t="s">
        <v>57</v>
      </c>
      <c r="R365" s="34" t="s">
        <v>193</v>
      </c>
      <c r="S365" s="34">
        <v>33356.43</v>
      </c>
      <c r="T365" s="34">
        <v>25.658799999999999</v>
      </c>
    </row>
    <row r="366" spans="1:20" ht="14" outlineLevel="3" collapsed="1">
      <c r="A366" s="34"/>
      <c r="B366" s="34"/>
      <c r="C366" s="34"/>
      <c r="D366" s="34"/>
      <c r="E366" s="34"/>
      <c r="F366" s="37"/>
      <c r="G366" s="37"/>
      <c r="H366" s="37"/>
      <c r="I366" s="37"/>
      <c r="J366" s="34"/>
      <c r="K366" s="37"/>
      <c r="L366" s="48"/>
      <c r="M366" s="48"/>
      <c r="N366" s="48"/>
      <c r="O366" s="50" t="s">
        <v>695</v>
      </c>
      <c r="P366" s="48">
        <f>SUBTOTAL(9,P365:P365)</f>
        <v>0.625</v>
      </c>
      <c r="Q366" s="34"/>
      <c r="R366" s="34"/>
      <c r="S366" s="34"/>
      <c r="T366" s="34"/>
    </row>
    <row r="367" spans="1:20" ht="14" hidden="1" outlineLevel="4">
      <c r="A367" s="34">
        <v>1162964</v>
      </c>
      <c r="B367" s="34" t="s">
        <v>696</v>
      </c>
      <c r="C367" s="34" t="s">
        <v>106</v>
      </c>
      <c r="D367" s="34" t="s">
        <v>697</v>
      </c>
      <c r="E367" s="34" t="s">
        <v>590</v>
      </c>
      <c r="F367" s="37">
        <v>38775</v>
      </c>
      <c r="G367" s="37">
        <v>41275</v>
      </c>
      <c r="H367" s="37">
        <v>38775</v>
      </c>
      <c r="I367" s="37">
        <v>36668</v>
      </c>
      <c r="J367" s="34" t="s">
        <v>192</v>
      </c>
      <c r="K367" s="37">
        <v>41640</v>
      </c>
      <c r="L367" s="48"/>
      <c r="M367" s="48">
        <v>19</v>
      </c>
      <c r="N367" s="48" t="s">
        <v>5</v>
      </c>
      <c r="O367" s="52">
        <v>28118</v>
      </c>
      <c r="P367" s="48">
        <v>1</v>
      </c>
      <c r="Q367" s="34" t="s">
        <v>57</v>
      </c>
      <c r="R367" s="34" t="s">
        <v>193</v>
      </c>
      <c r="S367" s="34">
        <v>53370.28</v>
      </c>
      <c r="T367" s="34">
        <v>25.658799999999999</v>
      </c>
    </row>
    <row r="368" spans="1:20" ht="14" hidden="1" outlineLevel="4">
      <c r="A368" s="34">
        <v>1174005</v>
      </c>
      <c r="B368" s="34" t="s">
        <v>698</v>
      </c>
      <c r="C368" s="34" t="s">
        <v>60</v>
      </c>
      <c r="D368" s="34" t="s">
        <v>699</v>
      </c>
      <c r="E368" s="34" t="s">
        <v>590</v>
      </c>
      <c r="F368" s="37">
        <v>38322</v>
      </c>
      <c r="G368" s="37">
        <v>42005</v>
      </c>
      <c r="H368" s="37">
        <v>38322</v>
      </c>
      <c r="I368" s="37">
        <v>37544</v>
      </c>
      <c r="J368" s="34" t="s">
        <v>192</v>
      </c>
      <c r="K368" s="37">
        <v>41640</v>
      </c>
      <c r="L368" s="48"/>
      <c r="M368" s="48">
        <v>19</v>
      </c>
      <c r="N368" s="48" t="s">
        <v>5</v>
      </c>
      <c r="O368" s="52">
        <v>19582</v>
      </c>
      <c r="P368" s="48">
        <v>1</v>
      </c>
      <c r="Q368" s="34" t="s">
        <v>57</v>
      </c>
      <c r="R368" s="34" t="s">
        <v>193</v>
      </c>
      <c r="S368" s="34">
        <v>53370.28</v>
      </c>
      <c r="T368" s="34">
        <v>25.658799999999999</v>
      </c>
    </row>
    <row r="369" spans="1:20" ht="14" hidden="1" outlineLevel="4">
      <c r="A369" s="34">
        <v>1230122</v>
      </c>
      <c r="B369" s="34" t="s">
        <v>700</v>
      </c>
      <c r="C369" s="34" t="s">
        <v>60</v>
      </c>
      <c r="D369" s="34" t="s">
        <v>701</v>
      </c>
      <c r="E369" s="34" t="s">
        <v>590</v>
      </c>
      <c r="F369" s="37">
        <v>37073</v>
      </c>
      <c r="G369" s="37">
        <v>40909</v>
      </c>
      <c r="H369" s="37">
        <v>37073</v>
      </c>
      <c r="I369" s="37">
        <v>35942</v>
      </c>
      <c r="J369" s="34" t="s">
        <v>192</v>
      </c>
      <c r="K369" s="37">
        <v>41640</v>
      </c>
      <c r="L369" s="48"/>
      <c r="M369" s="48">
        <v>19</v>
      </c>
      <c r="N369" s="48" t="s">
        <v>5</v>
      </c>
      <c r="O369" s="52">
        <v>25063</v>
      </c>
      <c r="P369" s="48">
        <v>1</v>
      </c>
      <c r="Q369" s="34" t="s">
        <v>57</v>
      </c>
      <c r="R369" s="34" t="s">
        <v>193</v>
      </c>
      <c r="S369" s="34">
        <v>53370.28</v>
      </c>
      <c r="T369" s="34">
        <v>25.658799999999999</v>
      </c>
    </row>
    <row r="370" spans="1:20" ht="14" hidden="1" outlineLevel="4">
      <c r="A370" s="34">
        <v>1264111</v>
      </c>
      <c r="B370" s="34" t="s">
        <v>702</v>
      </c>
      <c r="C370" s="34" t="s">
        <v>60</v>
      </c>
      <c r="D370" s="34" t="s">
        <v>703</v>
      </c>
      <c r="E370" s="34" t="s">
        <v>585</v>
      </c>
      <c r="F370" s="37">
        <v>38534</v>
      </c>
      <c r="G370" s="37">
        <v>40909</v>
      </c>
      <c r="H370" s="37">
        <v>38534</v>
      </c>
      <c r="I370" s="37">
        <v>35317</v>
      </c>
      <c r="J370" s="34" t="s">
        <v>192</v>
      </c>
      <c r="K370" s="37">
        <v>41640</v>
      </c>
      <c r="L370" s="48"/>
      <c r="M370" s="48">
        <v>19</v>
      </c>
      <c r="N370" s="48" t="s">
        <v>5</v>
      </c>
      <c r="O370" s="52">
        <v>28549</v>
      </c>
      <c r="P370" s="48">
        <v>1</v>
      </c>
      <c r="Q370" s="34" t="s">
        <v>57</v>
      </c>
      <c r="R370" s="34" t="s">
        <v>193</v>
      </c>
      <c r="S370" s="34">
        <v>53370.28</v>
      </c>
      <c r="T370" s="34">
        <v>25.658799999999999</v>
      </c>
    </row>
    <row r="371" spans="1:20" ht="14" hidden="1" outlineLevel="4">
      <c r="A371" s="34">
        <v>1271180</v>
      </c>
      <c r="B371" s="34" t="s">
        <v>704</v>
      </c>
      <c r="C371" s="34" t="s">
        <v>106</v>
      </c>
      <c r="D371" s="34" t="s">
        <v>705</v>
      </c>
      <c r="E371" s="34" t="s">
        <v>612</v>
      </c>
      <c r="F371" s="37">
        <v>36297</v>
      </c>
      <c r="G371" s="37">
        <v>41275</v>
      </c>
      <c r="H371" s="37">
        <v>36297</v>
      </c>
      <c r="I371" s="37">
        <v>35650</v>
      </c>
      <c r="J371" s="34" t="s">
        <v>192</v>
      </c>
      <c r="K371" s="37">
        <v>41640</v>
      </c>
      <c r="L371" s="48"/>
      <c r="M371" s="48">
        <v>19</v>
      </c>
      <c r="N371" s="48" t="s">
        <v>5</v>
      </c>
      <c r="O371" s="52">
        <v>22534</v>
      </c>
      <c r="P371" s="48">
        <v>1</v>
      </c>
      <c r="Q371" s="34" t="s">
        <v>57</v>
      </c>
      <c r="R371" s="34" t="s">
        <v>193</v>
      </c>
      <c r="S371" s="34">
        <v>53370.28</v>
      </c>
      <c r="T371" s="34">
        <v>25.658799999999999</v>
      </c>
    </row>
    <row r="372" spans="1:20" ht="14" hidden="1" outlineLevel="4">
      <c r="A372" s="34">
        <v>1368789</v>
      </c>
      <c r="B372" s="34" t="s">
        <v>706</v>
      </c>
      <c r="C372" s="34" t="s">
        <v>60</v>
      </c>
      <c r="D372" s="34" t="s">
        <v>707</v>
      </c>
      <c r="E372" s="34" t="s">
        <v>585</v>
      </c>
      <c r="F372" s="37">
        <v>36745</v>
      </c>
      <c r="G372" s="37">
        <v>42005</v>
      </c>
      <c r="H372" s="37">
        <v>36745</v>
      </c>
      <c r="I372" s="37">
        <v>36745</v>
      </c>
      <c r="J372" s="34" t="s">
        <v>192</v>
      </c>
      <c r="K372" s="37">
        <v>41640</v>
      </c>
      <c r="L372" s="48"/>
      <c r="M372" s="48">
        <v>19</v>
      </c>
      <c r="N372" s="48" t="s">
        <v>5</v>
      </c>
      <c r="O372" s="52">
        <v>28926</v>
      </c>
      <c r="P372" s="48">
        <v>1</v>
      </c>
      <c r="Q372" s="34" t="s">
        <v>57</v>
      </c>
      <c r="R372" s="34" t="s">
        <v>193</v>
      </c>
      <c r="S372" s="34">
        <v>53370.28</v>
      </c>
      <c r="T372" s="34">
        <v>25.658799999999999</v>
      </c>
    </row>
    <row r="373" spans="1:20" ht="14" hidden="1" outlineLevel="4">
      <c r="A373" s="34">
        <v>1405389</v>
      </c>
      <c r="B373" s="34" t="s">
        <v>708</v>
      </c>
      <c r="C373" s="34" t="s">
        <v>53</v>
      </c>
      <c r="D373" s="34" t="s">
        <v>709</v>
      </c>
      <c r="E373" s="34" t="s">
        <v>590</v>
      </c>
      <c r="F373" s="37">
        <v>36759</v>
      </c>
      <c r="G373" s="37">
        <v>41275</v>
      </c>
      <c r="H373" s="37">
        <v>36759</v>
      </c>
      <c r="I373" s="37">
        <v>36507</v>
      </c>
      <c r="J373" s="34" t="s">
        <v>192</v>
      </c>
      <c r="K373" s="37">
        <v>41640</v>
      </c>
      <c r="L373" s="48"/>
      <c r="M373" s="48">
        <v>19</v>
      </c>
      <c r="N373" s="48" t="s">
        <v>5</v>
      </c>
      <c r="O373" s="52">
        <v>24590</v>
      </c>
      <c r="P373" s="48">
        <v>1</v>
      </c>
      <c r="Q373" s="34" t="s">
        <v>57</v>
      </c>
      <c r="R373" s="34" t="s">
        <v>193</v>
      </c>
      <c r="S373" s="34">
        <v>53370.28</v>
      </c>
      <c r="T373" s="34">
        <v>25.658799999999999</v>
      </c>
    </row>
    <row r="374" spans="1:20" ht="14" hidden="1" outlineLevel="4">
      <c r="A374" s="34">
        <v>1425871</v>
      </c>
      <c r="B374" s="34" t="s">
        <v>710</v>
      </c>
      <c r="C374" s="34" t="s">
        <v>60</v>
      </c>
      <c r="D374" s="34" t="s">
        <v>711</v>
      </c>
      <c r="E374" s="34" t="s">
        <v>590</v>
      </c>
      <c r="F374" s="37">
        <v>38357</v>
      </c>
      <c r="G374" s="37">
        <v>41640</v>
      </c>
      <c r="H374" s="37">
        <v>38357</v>
      </c>
      <c r="I374" s="37">
        <v>38357</v>
      </c>
      <c r="J374" s="34" t="s">
        <v>192</v>
      </c>
      <c r="K374" s="37">
        <v>41640</v>
      </c>
      <c r="L374" s="48"/>
      <c r="M374" s="48">
        <v>19</v>
      </c>
      <c r="N374" s="48" t="s">
        <v>5</v>
      </c>
      <c r="O374" s="52">
        <v>30526</v>
      </c>
      <c r="P374" s="48">
        <v>1</v>
      </c>
      <c r="Q374" s="34" t="s">
        <v>57</v>
      </c>
      <c r="R374" s="34" t="s">
        <v>193</v>
      </c>
      <c r="S374" s="34">
        <v>53370.28</v>
      </c>
      <c r="T374" s="34">
        <v>25.658799999999999</v>
      </c>
    </row>
    <row r="375" spans="1:20" ht="14" hidden="1" outlineLevel="4">
      <c r="A375" s="34">
        <v>2044817</v>
      </c>
      <c r="B375" s="34" t="s">
        <v>712</v>
      </c>
      <c r="C375" s="34" t="s">
        <v>53</v>
      </c>
      <c r="D375" s="34" t="s">
        <v>713</v>
      </c>
      <c r="E375" s="34" t="s">
        <v>585</v>
      </c>
      <c r="F375" s="37">
        <v>36672</v>
      </c>
      <c r="G375" s="37">
        <v>41275</v>
      </c>
      <c r="H375" s="37">
        <v>36672</v>
      </c>
      <c r="I375" s="37">
        <v>36248</v>
      </c>
      <c r="J375" s="34" t="s">
        <v>192</v>
      </c>
      <c r="K375" s="37">
        <v>41640</v>
      </c>
      <c r="L375" s="48"/>
      <c r="M375" s="48">
        <v>19</v>
      </c>
      <c r="N375" s="48" t="s">
        <v>5</v>
      </c>
      <c r="O375" s="52">
        <v>19356</v>
      </c>
      <c r="P375" s="48">
        <v>1</v>
      </c>
      <c r="Q375" s="34" t="s">
        <v>57</v>
      </c>
      <c r="R375" s="34" t="s">
        <v>193</v>
      </c>
      <c r="S375" s="34">
        <v>53370.28</v>
      </c>
      <c r="T375" s="34">
        <v>25.658799999999999</v>
      </c>
    </row>
    <row r="376" spans="1:20" ht="14" outlineLevel="3" collapsed="1">
      <c r="A376" s="34"/>
      <c r="B376" s="34"/>
      <c r="C376" s="34"/>
      <c r="D376" s="34"/>
      <c r="E376" s="34"/>
      <c r="F376" s="37"/>
      <c r="G376" s="37"/>
      <c r="H376" s="37"/>
      <c r="I376" s="37"/>
      <c r="J376" s="34"/>
      <c r="K376" s="37"/>
      <c r="L376" s="48"/>
      <c r="M376" s="48"/>
      <c r="N376" s="48"/>
      <c r="O376" s="50" t="s">
        <v>63</v>
      </c>
      <c r="P376" s="48">
        <f>SUBTOTAL(9,P367:P375)</f>
        <v>9</v>
      </c>
      <c r="Q376" s="34"/>
      <c r="R376" s="34"/>
      <c r="S376" s="34"/>
      <c r="T376" s="34"/>
    </row>
    <row r="377" spans="1:20" ht="14" hidden="1" outlineLevel="4">
      <c r="A377" s="34">
        <v>2044823</v>
      </c>
      <c r="B377" s="34" t="s">
        <v>714</v>
      </c>
      <c r="C377" s="34" t="s">
        <v>112</v>
      </c>
      <c r="D377" s="34" t="s">
        <v>715</v>
      </c>
      <c r="E377" s="34" t="s">
        <v>173</v>
      </c>
      <c r="F377" s="37">
        <v>35727</v>
      </c>
      <c r="G377" s="37">
        <v>41275</v>
      </c>
      <c r="H377" s="37">
        <v>35727</v>
      </c>
      <c r="I377" s="37">
        <v>35727</v>
      </c>
      <c r="J377" s="34" t="s">
        <v>192</v>
      </c>
      <c r="K377" s="37">
        <v>41640</v>
      </c>
      <c r="L377" s="48"/>
      <c r="M377" s="48">
        <v>19</v>
      </c>
      <c r="N377" s="48" t="s">
        <v>5</v>
      </c>
      <c r="O377" s="52">
        <v>19552</v>
      </c>
      <c r="P377" s="48">
        <v>0.75</v>
      </c>
      <c r="Q377" s="34" t="s">
        <v>57</v>
      </c>
      <c r="R377" s="34" t="s">
        <v>193</v>
      </c>
      <c r="S377" s="34">
        <v>40027.71</v>
      </c>
      <c r="T377" s="34">
        <v>25.658799999999999</v>
      </c>
    </row>
    <row r="378" spans="1:20" ht="14" hidden="1" outlineLevel="4">
      <c r="A378" s="34">
        <v>2044834</v>
      </c>
      <c r="B378" s="34" t="s">
        <v>716</v>
      </c>
      <c r="C378" s="34" t="s">
        <v>112</v>
      </c>
      <c r="D378" s="34" t="s">
        <v>717</v>
      </c>
      <c r="E378" s="34" t="s">
        <v>718</v>
      </c>
      <c r="F378" s="37">
        <v>36145</v>
      </c>
      <c r="G378" s="37">
        <v>41275</v>
      </c>
      <c r="H378" s="37">
        <v>36145</v>
      </c>
      <c r="I378" s="37">
        <v>36145</v>
      </c>
      <c r="J378" s="34" t="s">
        <v>192</v>
      </c>
      <c r="K378" s="37">
        <v>41640</v>
      </c>
      <c r="L378" s="48"/>
      <c r="M378" s="48">
        <v>19</v>
      </c>
      <c r="N378" s="48" t="s">
        <v>5</v>
      </c>
      <c r="O378" s="52">
        <v>21562</v>
      </c>
      <c r="P378" s="48">
        <v>0.75</v>
      </c>
      <c r="Q378" s="34" t="s">
        <v>57</v>
      </c>
      <c r="R378" s="34" t="s">
        <v>193</v>
      </c>
      <c r="S378" s="34">
        <v>40027.71</v>
      </c>
      <c r="T378" s="34">
        <v>25.658799999999999</v>
      </c>
    </row>
    <row r="379" spans="1:20" ht="14" outlineLevel="3" collapsed="1">
      <c r="A379" s="34"/>
      <c r="B379" s="34"/>
      <c r="C379" s="34"/>
      <c r="D379" s="34"/>
      <c r="E379" s="34"/>
      <c r="F379" s="37"/>
      <c r="G379" s="37"/>
      <c r="H379" s="37"/>
      <c r="I379" s="37"/>
      <c r="J379" s="34"/>
      <c r="K379" s="37"/>
      <c r="L379" s="48"/>
      <c r="M379" s="48"/>
      <c r="N379" s="48"/>
      <c r="O379" s="50" t="s">
        <v>86</v>
      </c>
      <c r="P379" s="48">
        <f>SUBTOTAL(9,P377:P378)</f>
        <v>1.5</v>
      </c>
      <c r="Q379" s="34"/>
      <c r="R379" s="34"/>
      <c r="S379" s="34"/>
      <c r="T379" s="34"/>
    </row>
    <row r="380" spans="1:20" ht="14" hidden="1" outlineLevel="4">
      <c r="A380" s="34">
        <v>2044835</v>
      </c>
      <c r="B380" s="34" t="s">
        <v>719</v>
      </c>
      <c r="C380" s="34" t="s">
        <v>112</v>
      </c>
      <c r="D380" s="34" t="s">
        <v>720</v>
      </c>
      <c r="E380" s="34" t="s">
        <v>85</v>
      </c>
      <c r="F380" s="37">
        <v>34472</v>
      </c>
      <c r="G380" s="37">
        <v>41640</v>
      </c>
      <c r="H380" s="37">
        <v>34472</v>
      </c>
      <c r="I380" s="37">
        <v>34472</v>
      </c>
      <c r="J380" s="34" t="s">
        <v>192</v>
      </c>
      <c r="K380" s="37">
        <v>41640</v>
      </c>
      <c r="L380" s="48"/>
      <c r="M380" s="48">
        <v>19</v>
      </c>
      <c r="N380" s="48" t="s">
        <v>5</v>
      </c>
      <c r="O380" s="52">
        <v>16794</v>
      </c>
      <c r="P380" s="48">
        <v>1</v>
      </c>
      <c r="Q380" s="34" t="s">
        <v>57</v>
      </c>
      <c r="R380" s="34" t="s">
        <v>193</v>
      </c>
      <c r="S380" s="34">
        <v>53370.28</v>
      </c>
      <c r="T380" s="34">
        <v>25.658799999999999</v>
      </c>
    </row>
    <row r="381" spans="1:20" ht="14" hidden="1" outlineLevel="4">
      <c r="A381" s="34">
        <v>2044838</v>
      </c>
      <c r="B381" s="34" t="s">
        <v>721</v>
      </c>
      <c r="C381" s="34" t="s">
        <v>112</v>
      </c>
      <c r="D381" s="34" t="s">
        <v>722</v>
      </c>
      <c r="E381" s="34" t="s">
        <v>723</v>
      </c>
      <c r="F381" s="37">
        <v>34456</v>
      </c>
      <c r="G381" s="37">
        <v>40909</v>
      </c>
      <c r="H381" s="37">
        <v>34456</v>
      </c>
      <c r="I381" s="37">
        <v>34456</v>
      </c>
      <c r="J381" s="34" t="s">
        <v>192</v>
      </c>
      <c r="K381" s="37">
        <v>41640</v>
      </c>
      <c r="L381" s="48"/>
      <c r="M381" s="48">
        <v>19</v>
      </c>
      <c r="N381" s="48" t="s">
        <v>5</v>
      </c>
      <c r="O381" s="52">
        <v>14617</v>
      </c>
      <c r="P381" s="48">
        <v>1</v>
      </c>
      <c r="Q381" s="34" t="s">
        <v>57</v>
      </c>
      <c r="R381" s="34" t="s">
        <v>193</v>
      </c>
      <c r="S381" s="34">
        <v>53370.28</v>
      </c>
      <c r="T381" s="34">
        <v>25.658799999999999</v>
      </c>
    </row>
    <row r="382" spans="1:20" ht="14" hidden="1" outlineLevel="4">
      <c r="A382" s="34">
        <v>2056148</v>
      </c>
      <c r="B382" s="34" t="s">
        <v>724</v>
      </c>
      <c r="C382" s="34" t="s">
        <v>106</v>
      </c>
      <c r="D382" s="34" t="s">
        <v>725</v>
      </c>
      <c r="E382" s="34" t="s">
        <v>726</v>
      </c>
      <c r="F382" s="37">
        <v>40360</v>
      </c>
      <c r="G382" s="37">
        <v>40909</v>
      </c>
      <c r="H382" s="34"/>
      <c r="I382" s="34"/>
      <c r="J382" s="34" t="s">
        <v>192</v>
      </c>
      <c r="K382" s="37">
        <v>41640</v>
      </c>
      <c r="L382" s="48"/>
      <c r="M382" s="48">
        <v>19</v>
      </c>
      <c r="N382" s="48" t="s">
        <v>5</v>
      </c>
      <c r="O382" s="52">
        <v>21604</v>
      </c>
      <c r="P382" s="48">
        <v>1</v>
      </c>
      <c r="Q382" s="34" t="s">
        <v>57</v>
      </c>
      <c r="R382" s="34" t="s">
        <v>193</v>
      </c>
      <c r="S382" s="34">
        <v>53370.28</v>
      </c>
      <c r="T382" s="34">
        <v>25.658799999999999</v>
      </c>
    </row>
    <row r="383" spans="1:20" ht="14" hidden="1" outlineLevel="4">
      <c r="A383" s="34">
        <v>755750</v>
      </c>
      <c r="B383" s="34" t="s">
        <v>727</v>
      </c>
      <c r="C383" s="34" t="s">
        <v>106</v>
      </c>
      <c r="D383" s="34" t="s">
        <v>728</v>
      </c>
      <c r="E383" s="34" t="s">
        <v>729</v>
      </c>
      <c r="F383" s="37">
        <v>36708</v>
      </c>
      <c r="G383" s="37">
        <v>41640</v>
      </c>
      <c r="H383" s="37">
        <v>36708</v>
      </c>
      <c r="I383" s="37">
        <v>33686</v>
      </c>
      <c r="J383" s="34" t="s">
        <v>192</v>
      </c>
      <c r="K383" s="37">
        <v>41671</v>
      </c>
      <c r="L383" s="48"/>
      <c r="M383" s="48">
        <v>19</v>
      </c>
      <c r="N383" s="48" t="s">
        <v>5</v>
      </c>
      <c r="O383" s="52">
        <v>22580</v>
      </c>
      <c r="P383" s="48">
        <v>1</v>
      </c>
      <c r="Q383" s="34" t="s">
        <v>57</v>
      </c>
      <c r="R383" s="34" t="s">
        <v>193</v>
      </c>
      <c r="S383" s="34">
        <v>53370.28</v>
      </c>
      <c r="T383" s="34">
        <v>25.658799999999999</v>
      </c>
    </row>
    <row r="384" spans="1:20" ht="14" hidden="1" outlineLevel="4">
      <c r="A384" s="34">
        <v>346534</v>
      </c>
      <c r="B384" s="34" t="s">
        <v>730</v>
      </c>
      <c r="C384" s="34" t="s">
        <v>53</v>
      </c>
      <c r="D384" s="34" t="s">
        <v>731</v>
      </c>
      <c r="E384" s="34" t="s">
        <v>590</v>
      </c>
      <c r="F384" s="37">
        <v>37552</v>
      </c>
      <c r="G384" s="37">
        <v>41275</v>
      </c>
      <c r="H384" s="37">
        <v>37552</v>
      </c>
      <c r="I384" s="37">
        <v>36143</v>
      </c>
      <c r="J384" s="34" t="s">
        <v>192</v>
      </c>
      <c r="K384" s="37">
        <v>41821</v>
      </c>
      <c r="L384" s="48"/>
      <c r="M384" s="48">
        <v>19</v>
      </c>
      <c r="N384" s="48" t="s">
        <v>5</v>
      </c>
      <c r="O384" s="52">
        <v>26023</v>
      </c>
      <c r="P384" s="48">
        <v>1</v>
      </c>
      <c r="Q384" s="34" t="s">
        <v>57</v>
      </c>
      <c r="R384" s="34" t="s">
        <v>193</v>
      </c>
      <c r="S384" s="34">
        <v>53370.28</v>
      </c>
      <c r="T384" s="34">
        <v>25.658799999999999</v>
      </c>
    </row>
    <row r="385" spans="1:20" ht="14" hidden="1" outlineLevel="4">
      <c r="A385" s="34">
        <v>829348</v>
      </c>
      <c r="B385" s="34" t="s">
        <v>732</v>
      </c>
      <c r="C385" s="34" t="s">
        <v>60</v>
      </c>
      <c r="D385" s="34" t="s">
        <v>733</v>
      </c>
      <c r="E385" s="34" t="s">
        <v>590</v>
      </c>
      <c r="F385" s="37">
        <v>34849</v>
      </c>
      <c r="G385" s="37">
        <v>40909</v>
      </c>
      <c r="H385" s="37">
        <v>34849</v>
      </c>
      <c r="I385" s="37">
        <v>32106</v>
      </c>
      <c r="J385" s="34" t="s">
        <v>192</v>
      </c>
      <c r="K385" s="37">
        <v>41821</v>
      </c>
      <c r="L385" s="48"/>
      <c r="M385" s="48">
        <v>19</v>
      </c>
      <c r="N385" s="48" t="s">
        <v>5</v>
      </c>
      <c r="O385" s="52">
        <v>20285</v>
      </c>
      <c r="P385" s="48">
        <v>1</v>
      </c>
      <c r="Q385" s="34" t="s">
        <v>57</v>
      </c>
      <c r="R385" s="34" t="s">
        <v>193</v>
      </c>
      <c r="S385" s="34">
        <v>53370.28</v>
      </c>
      <c r="T385" s="34">
        <v>25.658799999999999</v>
      </c>
    </row>
    <row r="386" spans="1:20" ht="14" hidden="1" outlineLevel="4">
      <c r="A386" s="34">
        <v>540324</v>
      </c>
      <c r="B386" s="34" t="s">
        <v>734</v>
      </c>
      <c r="C386" s="34" t="s">
        <v>112</v>
      </c>
      <c r="D386" s="34" t="s">
        <v>735</v>
      </c>
      <c r="E386" s="34" t="s">
        <v>590</v>
      </c>
      <c r="F386" s="37">
        <v>36192</v>
      </c>
      <c r="G386" s="37">
        <v>40909</v>
      </c>
      <c r="H386" s="37">
        <v>36192</v>
      </c>
      <c r="I386" s="37">
        <v>29395</v>
      </c>
      <c r="J386" s="34" t="s">
        <v>192</v>
      </c>
      <c r="K386" s="37">
        <v>41852</v>
      </c>
      <c r="L386" s="48"/>
      <c r="M386" s="48">
        <v>19</v>
      </c>
      <c r="N386" s="48" t="s">
        <v>5</v>
      </c>
      <c r="O386" s="52">
        <v>20968</v>
      </c>
      <c r="P386" s="48">
        <v>1</v>
      </c>
      <c r="Q386" s="34" t="s">
        <v>57</v>
      </c>
      <c r="R386" s="34" t="s">
        <v>193</v>
      </c>
      <c r="S386" s="34">
        <v>53370.28</v>
      </c>
      <c r="T386" s="34">
        <v>25.658799999999999</v>
      </c>
    </row>
    <row r="387" spans="1:20" ht="14" hidden="1" outlineLevel="4">
      <c r="A387" s="34">
        <v>586618</v>
      </c>
      <c r="B387" s="34" t="s">
        <v>736</v>
      </c>
      <c r="C387" s="34" t="s">
        <v>66</v>
      </c>
      <c r="D387" s="34" t="s">
        <v>737</v>
      </c>
      <c r="E387" s="34" t="s">
        <v>590</v>
      </c>
      <c r="F387" s="37">
        <v>33224</v>
      </c>
      <c r="G387" s="37">
        <v>40909</v>
      </c>
      <c r="H387" s="37">
        <v>33224</v>
      </c>
      <c r="I387" s="37">
        <v>31915</v>
      </c>
      <c r="J387" s="34" t="s">
        <v>192</v>
      </c>
      <c r="K387" s="37">
        <v>41852</v>
      </c>
      <c r="L387" s="48"/>
      <c r="M387" s="48">
        <v>19</v>
      </c>
      <c r="N387" s="48" t="s">
        <v>5</v>
      </c>
      <c r="O387" s="52">
        <v>18792</v>
      </c>
      <c r="P387" s="48">
        <v>1</v>
      </c>
      <c r="Q387" s="34" t="s">
        <v>57</v>
      </c>
      <c r="R387" s="34" t="s">
        <v>193</v>
      </c>
      <c r="S387" s="34">
        <v>53370.28</v>
      </c>
      <c r="T387" s="34">
        <v>25.658799999999999</v>
      </c>
    </row>
    <row r="388" spans="1:20" ht="14" hidden="1" outlineLevel="4">
      <c r="A388" s="34">
        <v>1450061</v>
      </c>
      <c r="B388" s="34" t="s">
        <v>738</v>
      </c>
      <c r="C388" s="34" t="s">
        <v>53</v>
      </c>
      <c r="D388" s="34" t="s">
        <v>739</v>
      </c>
      <c r="E388" s="34" t="s">
        <v>590</v>
      </c>
      <c r="F388" s="37">
        <v>36495</v>
      </c>
      <c r="G388" s="37">
        <v>41640</v>
      </c>
      <c r="H388" s="37">
        <v>36495</v>
      </c>
      <c r="I388" s="37">
        <v>36495</v>
      </c>
      <c r="J388" s="34" t="s">
        <v>192</v>
      </c>
      <c r="K388" s="37">
        <v>41852</v>
      </c>
      <c r="L388" s="48"/>
      <c r="M388" s="48">
        <v>19</v>
      </c>
      <c r="N388" s="48" t="s">
        <v>5</v>
      </c>
      <c r="O388" s="52">
        <v>29255</v>
      </c>
      <c r="P388" s="48">
        <v>1</v>
      </c>
      <c r="Q388" s="34" t="s">
        <v>57</v>
      </c>
      <c r="R388" s="34" t="s">
        <v>193</v>
      </c>
      <c r="S388" s="34">
        <v>53370.28</v>
      </c>
      <c r="T388" s="34">
        <v>25.658799999999999</v>
      </c>
    </row>
    <row r="389" spans="1:20" ht="14" hidden="1" outlineLevel="4">
      <c r="A389" s="34">
        <v>737136</v>
      </c>
      <c r="B389" s="34" t="s">
        <v>740</v>
      </c>
      <c r="C389" s="34" t="s">
        <v>53</v>
      </c>
      <c r="D389" s="34" t="s">
        <v>741</v>
      </c>
      <c r="E389" s="34" t="s">
        <v>590</v>
      </c>
      <c r="F389" s="37">
        <v>36535</v>
      </c>
      <c r="G389" s="37">
        <v>40909</v>
      </c>
      <c r="H389" s="37">
        <v>36535</v>
      </c>
      <c r="I389" s="37">
        <v>36535</v>
      </c>
      <c r="J389" s="34" t="s">
        <v>192</v>
      </c>
      <c r="K389" s="37">
        <v>41913</v>
      </c>
      <c r="L389" s="48"/>
      <c r="M389" s="48">
        <v>19</v>
      </c>
      <c r="N389" s="48" t="s">
        <v>5</v>
      </c>
      <c r="O389" s="52">
        <v>25585</v>
      </c>
      <c r="P389" s="48">
        <v>1</v>
      </c>
      <c r="Q389" s="34" t="s">
        <v>57</v>
      </c>
      <c r="R389" s="34" t="s">
        <v>193</v>
      </c>
      <c r="S389" s="34">
        <v>53370.28</v>
      </c>
      <c r="T389" s="34">
        <v>25.658799999999999</v>
      </c>
    </row>
    <row r="390" spans="1:20" ht="14" outlineLevel="3" collapsed="1">
      <c r="A390" s="34"/>
      <c r="B390" s="34"/>
      <c r="C390" s="34"/>
      <c r="D390" s="34"/>
      <c r="E390" s="34"/>
      <c r="F390" s="37"/>
      <c r="G390" s="37"/>
      <c r="H390" s="37"/>
      <c r="I390" s="37"/>
      <c r="J390" s="34"/>
      <c r="K390" s="37"/>
      <c r="L390" s="48"/>
      <c r="M390" s="48"/>
      <c r="N390" s="48"/>
      <c r="O390" s="50" t="s">
        <v>63</v>
      </c>
      <c r="P390" s="48">
        <f>SUBTOTAL(9,P380:P389)</f>
        <v>10</v>
      </c>
      <c r="Q390" s="34"/>
      <c r="R390" s="34"/>
      <c r="S390" s="34"/>
      <c r="T390" s="34"/>
    </row>
    <row r="391" spans="1:20" ht="14" outlineLevel="2">
      <c r="A391" s="34"/>
      <c r="B391" s="34"/>
      <c r="C391" s="34"/>
      <c r="D391" s="34"/>
      <c r="E391" s="34"/>
      <c r="F391" s="37"/>
      <c r="G391" s="37"/>
      <c r="H391" s="37"/>
      <c r="I391" s="37"/>
      <c r="J391" s="34"/>
      <c r="K391" s="37"/>
      <c r="L391" s="48"/>
      <c r="M391" s="53" t="s">
        <v>150</v>
      </c>
      <c r="N391" s="48">
        <f>SUBTOTAL(3,N335:N389)</f>
        <v>46</v>
      </c>
      <c r="O391" s="52"/>
      <c r="P391" s="48">
        <f>SUM(P390,P379,P376,P366,P364,P358,P356,P349,P347,P345)</f>
        <v>43.975000000000001</v>
      </c>
      <c r="Q391" s="34"/>
      <c r="R391" s="34"/>
      <c r="S391" s="34"/>
      <c r="T391" s="34"/>
    </row>
    <row r="392" spans="1:20" ht="14" outlineLevel="1">
      <c r="A392" s="34"/>
      <c r="B392" s="34"/>
      <c r="C392" s="34"/>
      <c r="D392" s="34"/>
      <c r="E392" s="34"/>
      <c r="F392" s="37"/>
      <c r="G392" s="37"/>
      <c r="H392" s="37"/>
      <c r="I392" s="37"/>
      <c r="J392" s="34"/>
      <c r="K392" s="37"/>
      <c r="L392" s="53" t="s">
        <v>174</v>
      </c>
      <c r="M392" s="48">
        <f>SUBTOTAL(3,M295:M389)</f>
        <v>79</v>
      </c>
      <c r="N392" s="48"/>
      <c r="O392" s="52"/>
      <c r="P392" s="48"/>
      <c r="Q392" s="34"/>
      <c r="R392" s="34"/>
      <c r="S392" s="34"/>
      <c r="T392" s="34"/>
    </row>
    <row r="393" spans="1:20" ht="14" hidden="1" outlineLevel="4">
      <c r="A393" s="34">
        <v>2063302</v>
      </c>
      <c r="B393" s="34" t="s">
        <v>742</v>
      </c>
      <c r="C393" s="34" t="s">
        <v>106</v>
      </c>
      <c r="D393" s="34" t="s">
        <v>743</v>
      </c>
      <c r="E393" s="34" t="s">
        <v>744</v>
      </c>
      <c r="F393" s="37">
        <v>41876</v>
      </c>
      <c r="G393" s="34"/>
      <c r="H393" s="34"/>
      <c r="I393" s="34"/>
      <c r="J393" s="34" t="s">
        <v>192</v>
      </c>
      <c r="K393" s="37">
        <v>41876</v>
      </c>
      <c r="L393" s="55"/>
      <c r="M393" s="55">
        <v>20</v>
      </c>
      <c r="N393" s="55" t="s">
        <v>6</v>
      </c>
      <c r="O393" s="37">
        <v>32055</v>
      </c>
      <c r="P393" s="34">
        <v>1</v>
      </c>
      <c r="Q393" s="34" t="s">
        <v>57</v>
      </c>
      <c r="R393" s="34" t="s">
        <v>193</v>
      </c>
      <c r="S393" s="34">
        <v>37255.68</v>
      </c>
      <c r="T393" s="34">
        <v>17.9114</v>
      </c>
    </row>
    <row r="394" spans="1:20" ht="14" outlineLevel="3" collapsed="1">
      <c r="A394" s="34"/>
      <c r="B394" s="34"/>
      <c r="C394" s="34"/>
      <c r="D394" s="34"/>
      <c r="E394" s="34"/>
      <c r="F394" s="37"/>
      <c r="G394" s="34"/>
      <c r="H394" s="34"/>
      <c r="I394" s="34"/>
      <c r="J394" s="34"/>
      <c r="K394" s="37"/>
      <c r="L394" s="55"/>
      <c r="M394" s="55"/>
      <c r="N394" s="55"/>
      <c r="O394" s="40" t="s">
        <v>63</v>
      </c>
      <c r="P394" s="34">
        <f>SUBTOTAL(9,P393:P393)</f>
        <v>1</v>
      </c>
      <c r="Q394" s="34"/>
      <c r="R394" s="34"/>
      <c r="S394" s="34"/>
      <c r="T394" s="34"/>
    </row>
    <row r="395" spans="1:20" ht="14" outlineLevel="2">
      <c r="A395" s="34"/>
      <c r="B395" s="34"/>
      <c r="C395" s="34"/>
      <c r="D395" s="34"/>
      <c r="E395" s="34"/>
      <c r="F395" s="37"/>
      <c r="G395" s="34"/>
      <c r="H395" s="34"/>
      <c r="I395" s="34"/>
      <c r="J395" s="34"/>
      <c r="K395" s="37"/>
      <c r="L395" s="55"/>
      <c r="M395" s="60" t="s">
        <v>119</v>
      </c>
      <c r="N395" s="55">
        <f>SUBTOTAL(3,N393:N393)</f>
        <v>1</v>
      </c>
      <c r="O395" s="37"/>
      <c r="P395" s="34"/>
      <c r="Q395" s="34"/>
      <c r="R395" s="34"/>
      <c r="S395" s="34"/>
      <c r="T395" s="34"/>
    </row>
    <row r="396" spans="1:20" ht="14" hidden="1" outlineLevel="4">
      <c r="A396" s="34">
        <v>1647928</v>
      </c>
      <c r="B396" s="34" t="s">
        <v>745</v>
      </c>
      <c r="C396" s="34" t="s">
        <v>106</v>
      </c>
      <c r="D396" s="34" t="s">
        <v>746</v>
      </c>
      <c r="E396" s="34" t="s">
        <v>744</v>
      </c>
      <c r="F396" s="37">
        <v>39223</v>
      </c>
      <c r="G396" s="37">
        <v>42005</v>
      </c>
      <c r="H396" s="34"/>
      <c r="I396" s="34"/>
      <c r="J396" s="34" t="s">
        <v>192</v>
      </c>
      <c r="K396" s="37">
        <v>41640</v>
      </c>
      <c r="L396" s="55"/>
      <c r="M396" s="55">
        <v>20</v>
      </c>
      <c r="N396" s="55" t="s">
        <v>0</v>
      </c>
      <c r="O396" s="37">
        <v>29356</v>
      </c>
      <c r="P396" s="34">
        <v>1</v>
      </c>
      <c r="Q396" s="34" t="s">
        <v>57</v>
      </c>
      <c r="R396" s="34" t="s">
        <v>193</v>
      </c>
      <c r="S396" s="34">
        <v>49926.17</v>
      </c>
      <c r="T396" s="34">
        <v>24.003</v>
      </c>
    </row>
    <row r="397" spans="1:20" ht="14" outlineLevel="3" collapsed="1">
      <c r="A397" s="34"/>
      <c r="B397" s="34"/>
      <c r="C397" s="34"/>
      <c r="D397" s="34"/>
      <c r="E397" s="34"/>
      <c r="F397" s="37"/>
      <c r="G397" s="37"/>
      <c r="H397" s="34"/>
      <c r="I397" s="34"/>
      <c r="J397" s="34"/>
      <c r="K397" s="37"/>
      <c r="L397" s="55"/>
      <c r="M397" s="55"/>
      <c r="N397" s="55"/>
      <c r="O397" s="40" t="s">
        <v>63</v>
      </c>
      <c r="P397" s="34">
        <f>SUBTOTAL(9,P396:P396)</f>
        <v>1</v>
      </c>
      <c r="Q397" s="34"/>
      <c r="R397" s="34"/>
      <c r="S397" s="34"/>
      <c r="T397" s="34"/>
    </row>
    <row r="398" spans="1:20" ht="14" outlineLevel="2">
      <c r="A398" s="34"/>
      <c r="B398" s="34"/>
      <c r="C398" s="34"/>
      <c r="D398" s="34"/>
      <c r="E398" s="34"/>
      <c r="F398" s="37"/>
      <c r="G398" s="37"/>
      <c r="H398" s="34"/>
      <c r="I398" s="34"/>
      <c r="J398" s="34"/>
      <c r="K398" s="37"/>
      <c r="L398" s="55"/>
      <c r="M398" s="60" t="s">
        <v>158</v>
      </c>
      <c r="N398" s="55">
        <f>SUBTOTAL(3,N396:N396)</f>
        <v>1</v>
      </c>
      <c r="O398" s="37"/>
      <c r="P398" s="34"/>
      <c r="Q398" s="34"/>
      <c r="R398" s="34"/>
      <c r="S398" s="34"/>
      <c r="T398" s="34"/>
    </row>
    <row r="399" spans="1:20" ht="14" hidden="1" outlineLevel="4">
      <c r="A399" s="34">
        <v>1830986</v>
      </c>
      <c r="B399" s="34" t="s">
        <v>747</v>
      </c>
      <c r="C399" s="34" t="s">
        <v>53</v>
      </c>
      <c r="D399" s="34" t="s">
        <v>748</v>
      </c>
      <c r="E399" s="34" t="s">
        <v>749</v>
      </c>
      <c r="F399" s="37">
        <v>38614</v>
      </c>
      <c r="G399" s="37">
        <v>42005</v>
      </c>
      <c r="H399" s="37">
        <v>38614</v>
      </c>
      <c r="I399" s="37">
        <v>38614</v>
      </c>
      <c r="J399" s="34" t="s">
        <v>192</v>
      </c>
      <c r="K399" s="37">
        <v>41640</v>
      </c>
      <c r="L399" s="55"/>
      <c r="M399" s="55">
        <v>20</v>
      </c>
      <c r="N399" s="55" t="s">
        <v>4</v>
      </c>
      <c r="O399" s="37">
        <v>27097</v>
      </c>
      <c r="P399" s="34">
        <v>1</v>
      </c>
      <c r="Q399" s="34" t="s">
        <v>57</v>
      </c>
      <c r="R399" s="34" t="s">
        <v>193</v>
      </c>
      <c r="S399" s="34">
        <v>53015.12</v>
      </c>
      <c r="T399" s="34">
        <v>25.488</v>
      </c>
    </row>
    <row r="400" spans="1:20" ht="14" outlineLevel="3" collapsed="1">
      <c r="A400" s="34"/>
      <c r="B400" s="34"/>
      <c r="C400" s="34"/>
      <c r="D400" s="34"/>
      <c r="E400" s="34"/>
      <c r="F400" s="37"/>
      <c r="G400" s="37"/>
      <c r="H400" s="37"/>
      <c r="I400" s="37"/>
      <c r="J400" s="34"/>
      <c r="K400" s="37"/>
      <c r="L400" s="99"/>
      <c r="M400" s="99"/>
      <c r="N400" s="99"/>
      <c r="O400" s="100" t="s">
        <v>63</v>
      </c>
      <c r="P400" s="99">
        <f>SUBTOTAL(9,P399:P399)</f>
        <v>1</v>
      </c>
      <c r="Q400" s="34"/>
      <c r="R400" s="34"/>
      <c r="S400" s="34"/>
      <c r="T400" s="34"/>
    </row>
    <row r="401" spans="1:20" ht="14" outlineLevel="2">
      <c r="A401" s="34"/>
      <c r="B401" s="34"/>
      <c r="C401" s="34"/>
      <c r="D401" s="34"/>
      <c r="E401" s="34"/>
      <c r="F401" s="37"/>
      <c r="G401" s="37"/>
      <c r="H401" s="37"/>
      <c r="I401" s="37"/>
      <c r="J401" s="34"/>
      <c r="K401" s="37"/>
      <c r="L401" s="99"/>
      <c r="M401" s="101" t="s">
        <v>162</v>
      </c>
      <c r="N401" s="99">
        <f>SUBTOTAL(3,N399:N399)</f>
        <v>1</v>
      </c>
      <c r="O401" s="102"/>
      <c r="P401" s="99"/>
      <c r="Q401" s="34"/>
      <c r="R401" s="34"/>
      <c r="S401" s="34"/>
      <c r="T401" s="34"/>
    </row>
    <row r="402" spans="1:20" ht="14" hidden="1" outlineLevel="4">
      <c r="A402" s="34">
        <v>313434</v>
      </c>
      <c r="B402" s="34" t="s">
        <v>750</v>
      </c>
      <c r="C402" s="34" t="s">
        <v>106</v>
      </c>
      <c r="D402" s="34" t="s">
        <v>751</v>
      </c>
      <c r="E402" s="34" t="s">
        <v>744</v>
      </c>
      <c r="F402" s="37">
        <v>33875</v>
      </c>
      <c r="G402" s="37">
        <v>40909</v>
      </c>
      <c r="H402" s="37">
        <v>33875</v>
      </c>
      <c r="I402" s="37">
        <v>32357</v>
      </c>
      <c r="J402" s="34" t="s">
        <v>192</v>
      </c>
      <c r="K402" s="37">
        <v>41640</v>
      </c>
      <c r="L402" s="99"/>
      <c r="M402" s="99">
        <v>20</v>
      </c>
      <c r="N402" s="99" t="s">
        <v>5</v>
      </c>
      <c r="O402" s="102">
        <v>23566</v>
      </c>
      <c r="P402" s="99">
        <v>1</v>
      </c>
      <c r="Q402" s="34" t="s">
        <v>57</v>
      </c>
      <c r="R402" s="34" t="s">
        <v>193</v>
      </c>
      <c r="S402" s="34">
        <v>54870.65</v>
      </c>
      <c r="T402" s="34">
        <v>26.380099999999999</v>
      </c>
    </row>
    <row r="403" spans="1:20" ht="14" hidden="1" outlineLevel="4">
      <c r="A403" s="34">
        <v>612746</v>
      </c>
      <c r="B403" s="34" t="s">
        <v>752</v>
      </c>
      <c r="C403" s="34" t="s">
        <v>60</v>
      </c>
      <c r="D403" s="34" t="s">
        <v>753</v>
      </c>
      <c r="E403" s="34" t="s">
        <v>749</v>
      </c>
      <c r="F403" s="37">
        <v>34973</v>
      </c>
      <c r="G403" s="37">
        <v>40909</v>
      </c>
      <c r="H403" s="37">
        <v>34973</v>
      </c>
      <c r="I403" s="37">
        <v>33303</v>
      </c>
      <c r="J403" s="34" t="s">
        <v>192</v>
      </c>
      <c r="K403" s="37">
        <v>41640</v>
      </c>
      <c r="L403" s="99"/>
      <c r="M403" s="99">
        <v>20</v>
      </c>
      <c r="N403" s="99" t="s">
        <v>5</v>
      </c>
      <c r="O403" s="102">
        <v>24479</v>
      </c>
      <c r="P403" s="99">
        <v>1</v>
      </c>
      <c r="Q403" s="34" t="s">
        <v>57</v>
      </c>
      <c r="R403" s="34" t="s">
        <v>193</v>
      </c>
      <c r="S403" s="34">
        <v>54870.65</v>
      </c>
      <c r="T403" s="34">
        <v>26.380099999999999</v>
      </c>
    </row>
    <row r="404" spans="1:20" ht="14" hidden="1" outlineLevel="4">
      <c r="A404" s="34">
        <v>633795</v>
      </c>
      <c r="B404" s="34" t="s">
        <v>754</v>
      </c>
      <c r="C404" s="34" t="s">
        <v>60</v>
      </c>
      <c r="D404" s="34" t="s">
        <v>755</v>
      </c>
      <c r="E404" s="34" t="s">
        <v>749</v>
      </c>
      <c r="F404" s="37">
        <v>34973</v>
      </c>
      <c r="G404" s="37">
        <v>40909</v>
      </c>
      <c r="H404" s="37">
        <v>38899</v>
      </c>
      <c r="I404" s="37">
        <v>34456</v>
      </c>
      <c r="J404" s="34" t="s">
        <v>192</v>
      </c>
      <c r="K404" s="37">
        <v>41640</v>
      </c>
      <c r="L404" s="99"/>
      <c r="M404" s="99">
        <v>20</v>
      </c>
      <c r="N404" s="99" t="s">
        <v>5</v>
      </c>
      <c r="O404" s="102">
        <v>20428</v>
      </c>
      <c r="P404" s="99">
        <v>1</v>
      </c>
      <c r="Q404" s="34" t="s">
        <v>57</v>
      </c>
      <c r="R404" s="34" t="s">
        <v>193</v>
      </c>
      <c r="S404" s="34">
        <v>54870.65</v>
      </c>
      <c r="T404" s="34">
        <v>26.380099999999999</v>
      </c>
    </row>
    <row r="405" spans="1:20" ht="14" hidden="1" outlineLevel="4">
      <c r="A405" s="34">
        <v>756426</v>
      </c>
      <c r="B405" s="34" t="s">
        <v>756</v>
      </c>
      <c r="C405" s="34" t="s">
        <v>106</v>
      </c>
      <c r="D405" s="34" t="s">
        <v>757</v>
      </c>
      <c r="E405" s="34" t="s">
        <v>744</v>
      </c>
      <c r="F405" s="37">
        <v>35331</v>
      </c>
      <c r="G405" s="37">
        <v>40909</v>
      </c>
      <c r="H405" s="37">
        <v>35331</v>
      </c>
      <c r="I405" s="37">
        <v>31782</v>
      </c>
      <c r="J405" s="34" t="s">
        <v>192</v>
      </c>
      <c r="K405" s="37">
        <v>41640</v>
      </c>
      <c r="L405" s="99"/>
      <c r="M405" s="99">
        <v>20</v>
      </c>
      <c r="N405" s="99" t="s">
        <v>5</v>
      </c>
      <c r="O405" s="102">
        <v>18347</v>
      </c>
      <c r="P405" s="99">
        <v>1</v>
      </c>
      <c r="Q405" s="34" t="s">
        <v>57</v>
      </c>
      <c r="R405" s="34" t="s">
        <v>193</v>
      </c>
      <c r="S405" s="34">
        <v>54870.65</v>
      </c>
      <c r="T405" s="34">
        <v>26.380099999999999</v>
      </c>
    </row>
    <row r="406" spans="1:20" ht="14" hidden="1" outlineLevel="4">
      <c r="A406" s="34">
        <v>802056</v>
      </c>
      <c r="B406" s="34" t="s">
        <v>758</v>
      </c>
      <c r="C406" s="34" t="s">
        <v>60</v>
      </c>
      <c r="D406" s="34" t="s">
        <v>759</v>
      </c>
      <c r="E406" s="34" t="s">
        <v>749</v>
      </c>
      <c r="F406" s="37">
        <v>32813</v>
      </c>
      <c r="G406" s="37">
        <v>40909</v>
      </c>
      <c r="H406" s="37">
        <v>32813</v>
      </c>
      <c r="I406" s="37">
        <v>28307</v>
      </c>
      <c r="J406" s="34" t="s">
        <v>192</v>
      </c>
      <c r="K406" s="37">
        <v>41640</v>
      </c>
      <c r="L406" s="99"/>
      <c r="M406" s="99">
        <v>20</v>
      </c>
      <c r="N406" s="99" t="s">
        <v>5</v>
      </c>
      <c r="O406" s="102">
        <v>13060</v>
      </c>
      <c r="P406" s="99">
        <v>1</v>
      </c>
      <c r="Q406" s="34" t="s">
        <v>57</v>
      </c>
      <c r="R406" s="34" t="s">
        <v>193</v>
      </c>
      <c r="S406" s="34">
        <v>54870.65</v>
      </c>
      <c r="T406" s="34">
        <v>26.380099999999999</v>
      </c>
    </row>
    <row r="407" spans="1:20" ht="14" hidden="1" outlineLevel="4">
      <c r="A407" s="34">
        <v>996374</v>
      </c>
      <c r="B407" s="34" t="s">
        <v>760</v>
      </c>
      <c r="C407" s="34" t="s">
        <v>106</v>
      </c>
      <c r="D407" s="34" t="s">
        <v>761</v>
      </c>
      <c r="E407" s="34" t="s">
        <v>744</v>
      </c>
      <c r="F407" s="37">
        <v>36633</v>
      </c>
      <c r="G407" s="37">
        <v>41275</v>
      </c>
      <c r="H407" s="37">
        <v>36633</v>
      </c>
      <c r="I407" s="37">
        <v>36633</v>
      </c>
      <c r="J407" s="34" t="s">
        <v>192</v>
      </c>
      <c r="K407" s="37">
        <v>41640</v>
      </c>
      <c r="L407" s="99"/>
      <c r="M407" s="99">
        <v>20</v>
      </c>
      <c r="N407" s="99" t="s">
        <v>5</v>
      </c>
      <c r="O407" s="102">
        <v>18611</v>
      </c>
      <c r="P407" s="99">
        <v>1</v>
      </c>
      <c r="Q407" s="34" t="s">
        <v>57</v>
      </c>
      <c r="R407" s="34" t="s">
        <v>193</v>
      </c>
      <c r="S407" s="34">
        <v>54870.65</v>
      </c>
      <c r="T407" s="34">
        <v>26.380099999999999</v>
      </c>
    </row>
    <row r="408" spans="1:20" ht="14" hidden="1" outlineLevel="4">
      <c r="A408" s="34">
        <v>1191148</v>
      </c>
      <c r="B408" s="34" t="s">
        <v>762</v>
      </c>
      <c r="C408" s="34" t="s">
        <v>60</v>
      </c>
      <c r="D408" s="34" t="s">
        <v>763</v>
      </c>
      <c r="E408" s="34" t="s">
        <v>749</v>
      </c>
      <c r="F408" s="37">
        <v>36039</v>
      </c>
      <c r="G408" s="37">
        <v>40909</v>
      </c>
      <c r="H408" s="37">
        <v>36039</v>
      </c>
      <c r="I408" s="37">
        <v>35215</v>
      </c>
      <c r="J408" s="34" t="s">
        <v>192</v>
      </c>
      <c r="K408" s="37">
        <v>41640</v>
      </c>
      <c r="L408" s="99"/>
      <c r="M408" s="99">
        <v>20</v>
      </c>
      <c r="N408" s="99" t="s">
        <v>5</v>
      </c>
      <c r="O408" s="102">
        <v>20541</v>
      </c>
      <c r="P408" s="99">
        <v>1</v>
      </c>
      <c r="Q408" s="34" t="s">
        <v>57</v>
      </c>
      <c r="R408" s="34" t="s">
        <v>193</v>
      </c>
      <c r="S408" s="34">
        <v>54870.65</v>
      </c>
      <c r="T408" s="34">
        <v>26.380099999999999</v>
      </c>
    </row>
    <row r="409" spans="1:20" ht="14" hidden="1" outlineLevel="4">
      <c r="A409" s="34">
        <v>1232569</v>
      </c>
      <c r="B409" s="34" t="s">
        <v>764</v>
      </c>
      <c r="C409" s="34" t="s">
        <v>60</v>
      </c>
      <c r="D409" s="34" t="s">
        <v>765</v>
      </c>
      <c r="E409" s="34" t="s">
        <v>749</v>
      </c>
      <c r="F409" s="37">
        <v>35067</v>
      </c>
      <c r="G409" s="37">
        <v>40909</v>
      </c>
      <c r="H409" s="37">
        <v>35067</v>
      </c>
      <c r="I409" s="37">
        <v>35067</v>
      </c>
      <c r="J409" s="34" t="s">
        <v>192</v>
      </c>
      <c r="K409" s="37">
        <v>41640</v>
      </c>
      <c r="L409" s="99"/>
      <c r="M409" s="99">
        <v>20</v>
      </c>
      <c r="N409" s="99" t="s">
        <v>5</v>
      </c>
      <c r="O409" s="102">
        <v>20521</v>
      </c>
      <c r="P409" s="99">
        <v>1</v>
      </c>
      <c r="Q409" s="34" t="s">
        <v>57</v>
      </c>
      <c r="R409" s="34" t="s">
        <v>193</v>
      </c>
      <c r="S409" s="34">
        <v>54870.65</v>
      </c>
      <c r="T409" s="34">
        <v>26.380099999999999</v>
      </c>
    </row>
    <row r="410" spans="1:20" ht="14" hidden="1" outlineLevel="4">
      <c r="A410" s="34">
        <v>688440</v>
      </c>
      <c r="B410" s="34" t="s">
        <v>766</v>
      </c>
      <c r="C410" s="34" t="s">
        <v>66</v>
      </c>
      <c r="D410" s="34" t="s">
        <v>767</v>
      </c>
      <c r="E410" s="34" t="s">
        <v>749</v>
      </c>
      <c r="F410" s="37">
        <v>33117</v>
      </c>
      <c r="G410" s="37">
        <v>40909</v>
      </c>
      <c r="H410" s="37">
        <v>33117</v>
      </c>
      <c r="I410" s="37">
        <v>30109</v>
      </c>
      <c r="J410" s="34" t="s">
        <v>192</v>
      </c>
      <c r="K410" s="37">
        <v>41671</v>
      </c>
      <c r="L410" s="99"/>
      <c r="M410" s="99">
        <v>20</v>
      </c>
      <c r="N410" s="99" t="s">
        <v>5</v>
      </c>
      <c r="O410" s="102">
        <v>19774</v>
      </c>
      <c r="P410" s="99">
        <v>1</v>
      </c>
      <c r="Q410" s="34" t="s">
        <v>57</v>
      </c>
      <c r="R410" s="34" t="s">
        <v>193</v>
      </c>
      <c r="S410" s="34">
        <v>54870.65</v>
      </c>
      <c r="T410" s="34">
        <v>26.380099999999999</v>
      </c>
    </row>
    <row r="411" spans="1:20" ht="14" hidden="1" outlineLevel="4">
      <c r="A411" s="34">
        <v>440668</v>
      </c>
      <c r="B411" s="34" t="s">
        <v>768</v>
      </c>
      <c r="C411" s="34" t="s">
        <v>66</v>
      </c>
      <c r="D411" s="34" t="s">
        <v>769</v>
      </c>
      <c r="E411" s="34" t="s">
        <v>749</v>
      </c>
      <c r="F411" s="37">
        <v>36745</v>
      </c>
      <c r="G411" s="37">
        <v>41640</v>
      </c>
      <c r="H411" s="37">
        <v>36745</v>
      </c>
      <c r="I411" s="37">
        <v>36221</v>
      </c>
      <c r="J411" s="34" t="s">
        <v>192</v>
      </c>
      <c r="K411" s="37">
        <v>41674</v>
      </c>
      <c r="L411" s="99"/>
      <c r="M411" s="99">
        <v>20</v>
      </c>
      <c r="N411" s="99" t="s">
        <v>5</v>
      </c>
      <c r="O411" s="102">
        <v>25713</v>
      </c>
      <c r="P411" s="99">
        <v>1</v>
      </c>
      <c r="Q411" s="34" t="s">
        <v>57</v>
      </c>
      <c r="R411" s="34" t="s">
        <v>193</v>
      </c>
      <c r="S411" s="34">
        <v>54870.65</v>
      </c>
      <c r="T411" s="34">
        <v>26.380099999999999</v>
      </c>
    </row>
    <row r="412" spans="1:20" ht="14" outlineLevel="3" collapsed="1">
      <c r="A412" s="34"/>
      <c r="B412" s="34"/>
      <c r="C412" s="34"/>
      <c r="D412" s="34"/>
      <c r="E412" s="34"/>
      <c r="F412" s="37"/>
      <c r="G412" s="37"/>
      <c r="H412" s="37"/>
      <c r="I412" s="37"/>
      <c r="J412" s="34"/>
      <c r="K412" s="37"/>
      <c r="L412" s="99"/>
      <c r="M412" s="99"/>
      <c r="N412" s="99"/>
      <c r="O412" s="100" t="s">
        <v>63</v>
      </c>
      <c r="P412" s="99">
        <f>SUBTOTAL(9,P402:P411)</f>
        <v>10</v>
      </c>
      <c r="Q412" s="34"/>
      <c r="R412" s="34"/>
      <c r="S412" s="34"/>
      <c r="T412" s="34"/>
    </row>
    <row r="413" spans="1:20" ht="14" outlineLevel="2">
      <c r="A413" s="34"/>
      <c r="B413" s="34"/>
      <c r="C413" s="34"/>
      <c r="D413" s="34"/>
      <c r="E413" s="34"/>
      <c r="F413" s="37"/>
      <c r="G413" s="37"/>
      <c r="H413" s="37"/>
      <c r="I413" s="37"/>
      <c r="J413" s="34"/>
      <c r="K413" s="37"/>
      <c r="L413" s="99"/>
      <c r="M413" s="101" t="s">
        <v>150</v>
      </c>
      <c r="N413" s="99">
        <f>SUBTOTAL(3,N402:N411)</f>
        <v>10</v>
      </c>
      <c r="O413" s="102"/>
      <c r="P413" s="99"/>
      <c r="Q413" s="34"/>
      <c r="R413" s="34"/>
      <c r="S413" s="34"/>
      <c r="T413" s="34"/>
    </row>
    <row r="414" spans="1:20" ht="14" outlineLevel="1">
      <c r="A414" s="34"/>
      <c r="B414" s="34"/>
      <c r="C414" s="34"/>
      <c r="D414" s="34"/>
      <c r="E414" s="34"/>
      <c r="F414" s="37"/>
      <c r="G414" s="37"/>
      <c r="H414" s="37"/>
      <c r="I414" s="37"/>
      <c r="J414" s="34"/>
      <c r="K414" s="37"/>
      <c r="L414" s="101" t="s">
        <v>178</v>
      </c>
      <c r="M414" s="99">
        <f>SUBTOTAL(3,M393:M411)</f>
        <v>16</v>
      </c>
      <c r="N414" s="99"/>
      <c r="O414" s="102"/>
      <c r="P414" s="99"/>
      <c r="Q414" s="34"/>
      <c r="R414" s="34"/>
      <c r="S414" s="34"/>
      <c r="T414" s="34"/>
    </row>
    <row r="415" spans="1:20" ht="14" hidden="1" outlineLevel="4">
      <c r="A415" s="34">
        <v>2062504</v>
      </c>
      <c r="B415" s="34" t="s">
        <v>770</v>
      </c>
      <c r="C415" s="34" t="s">
        <v>66</v>
      </c>
      <c r="D415" s="34" t="s">
        <v>771</v>
      </c>
      <c r="E415" s="34" t="s">
        <v>772</v>
      </c>
      <c r="F415" s="37">
        <v>41498</v>
      </c>
      <c r="G415" s="34"/>
      <c r="H415" s="34"/>
      <c r="I415" s="34"/>
      <c r="J415" s="34" t="s">
        <v>192</v>
      </c>
      <c r="K415" s="37">
        <v>41640</v>
      </c>
      <c r="L415" s="55"/>
      <c r="M415" s="55">
        <v>21</v>
      </c>
      <c r="N415" s="55" t="s">
        <v>6</v>
      </c>
      <c r="O415" s="37">
        <v>31341</v>
      </c>
      <c r="P415" s="34">
        <v>1</v>
      </c>
      <c r="Q415" s="34" t="s">
        <v>57</v>
      </c>
      <c r="R415" s="34" t="s">
        <v>193</v>
      </c>
      <c r="S415" s="34">
        <v>38314.080000000002</v>
      </c>
      <c r="T415" s="34">
        <v>18.420200000000001</v>
      </c>
    </row>
    <row r="416" spans="1:20" ht="14" hidden="1" outlineLevel="4">
      <c r="A416" s="34">
        <v>2064077</v>
      </c>
      <c r="B416" s="34" t="s">
        <v>773</v>
      </c>
      <c r="C416" s="34" t="s">
        <v>106</v>
      </c>
      <c r="D416" s="34" t="s">
        <v>774</v>
      </c>
      <c r="E416" s="34" t="s">
        <v>775</v>
      </c>
      <c r="F416" s="37">
        <v>41771</v>
      </c>
      <c r="G416" s="34"/>
      <c r="H416" s="34"/>
      <c r="I416" s="34"/>
      <c r="J416" s="34" t="s">
        <v>192</v>
      </c>
      <c r="K416" s="37">
        <v>41771</v>
      </c>
      <c r="L416" s="55"/>
      <c r="M416" s="55">
        <v>21</v>
      </c>
      <c r="N416" s="55" t="s">
        <v>6</v>
      </c>
      <c r="O416" s="37">
        <v>28921</v>
      </c>
      <c r="P416" s="34">
        <v>1</v>
      </c>
      <c r="Q416" s="34" t="s">
        <v>57</v>
      </c>
      <c r="R416" s="34" t="s">
        <v>193</v>
      </c>
      <c r="S416" s="34">
        <v>38314.080000000002</v>
      </c>
      <c r="T416" s="34">
        <v>18.420200000000001</v>
      </c>
    </row>
    <row r="417" spans="1:20" ht="14" hidden="1" outlineLevel="4">
      <c r="A417" s="34">
        <v>2064521</v>
      </c>
      <c r="B417" s="34" t="s">
        <v>776</v>
      </c>
      <c r="C417" s="34" t="s">
        <v>106</v>
      </c>
      <c r="D417" s="34" t="s">
        <v>777</v>
      </c>
      <c r="E417" s="34" t="s">
        <v>778</v>
      </c>
      <c r="F417" s="37">
        <v>41841</v>
      </c>
      <c r="G417" s="34"/>
      <c r="H417" s="34"/>
      <c r="I417" s="34"/>
      <c r="J417" s="34" t="s">
        <v>192</v>
      </c>
      <c r="K417" s="37">
        <v>41841</v>
      </c>
      <c r="L417" s="55"/>
      <c r="M417" s="55">
        <v>21</v>
      </c>
      <c r="N417" s="55" t="s">
        <v>6</v>
      </c>
      <c r="O417" s="37">
        <v>26102</v>
      </c>
      <c r="P417" s="34">
        <v>1</v>
      </c>
      <c r="Q417" s="34" t="s">
        <v>57</v>
      </c>
      <c r="R417" s="34" t="s">
        <v>193</v>
      </c>
      <c r="S417" s="34">
        <v>38314.080000000002</v>
      </c>
      <c r="T417" s="34">
        <v>18.420200000000001</v>
      </c>
    </row>
    <row r="418" spans="1:20" ht="14" hidden="1" outlineLevel="4">
      <c r="A418" s="34">
        <v>2064917</v>
      </c>
      <c r="B418" s="34" t="s">
        <v>779</v>
      </c>
      <c r="C418" s="34" t="s">
        <v>106</v>
      </c>
      <c r="D418" s="34" t="s">
        <v>780</v>
      </c>
      <c r="E418" s="34" t="s">
        <v>778</v>
      </c>
      <c r="F418" s="37">
        <v>41890</v>
      </c>
      <c r="G418" s="34"/>
      <c r="H418" s="34"/>
      <c r="I418" s="34"/>
      <c r="J418" s="34" t="s">
        <v>192</v>
      </c>
      <c r="K418" s="37">
        <v>41890</v>
      </c>
      <c r="L418" s="55"/>
      <c r="M418" s="55">
        <v>21</v>
      </c>
      <c r="N418" s="55" t="s">
        <v>6</v>
      </c>
      <c r="O418" s="37">
        <v>24238</v>
      </c>
      <c r="P418" s="34">
        <v>1</v>
      </c>
      <c r="Q418" s="34" t="s">
        <v>57</v>
      </c>
      <c r="R418" s="34" t="s">
        <v>193</v>
      </c>
      <c r="S418" s="34">
        <v>38314.080000000002</v>
      </c>
      <c r="T418" s="34">
        <v>18.420200000000001</v>
      </c>
    </row>
    <row r="419" spans="1:20" ht="14" outlineLevel="3" collapsed="1">
      <c r="A419" s="34"/>
      <c r="B419" s="34"/>
      <c r="C419" s="34"/>
      <c r="D419" s="34"/>
      <c r="E419" s="34"/>
      <c r="F419" s="37"/>
      <c r="G419" s="34"/>
      <c r="H419" s="34"/>
      <c r="I419" s="34"/>
      <c r="J419" s="34"/>
      <c r="K419" s="37"/>
      <c r="L419" s="55"/>
      <c r="M419" s="55"/>
      <c r="N419" s="55"/>
      <c r="O419" s="40" t="s">
        <v>63</v>
      </c>
      <c r="P419" s="34">
        <f>SUBTOTAL(9,P415:P418)</f>
        <v>4</v>
      </c>
      <c r="Q419" s="34"/>
      <c r="R419" s="34"/>
      <c r="S419" s="34"/>
      <c r="T419" s="34"/>
    </row>
    <row r="420" spans="1:20" ht="14" outlineLevel="2">
      <c r="A420" s="34"/>
      <c r="B420" s="34"/>
      <c r="C420" s="34"/>
      <c r="D420" s="34"/>
      <c r="E420" s="34"/>
      <c r="F420" s="37"/>
      <c r="G420" s="34"/>
      <c r="H420" s="34"/>
      <c r="I420" s="34"/>
      <c r="J420" s="34"/>
      <c r="K420" s="37"/>
      <c r="L420" s="103"/>
      <c r="M420" s="104" t="s">
        <v>119</v>
      </c>
      <c r="N420" s="103">
        <f>SUBTOTAL(3,N415:N418)</f>
        <v>4</v>
      </c>
      <c r="O420" s="37"/>
      <c r="P420" s="34"/>
      <c r="Q420" s="34"/>
      <c r="R420" s="34"/>
      <c r="S420" s="34"/>
      <c r="T420" s="34"/>
    </row>
    <row r="421" spans="1:20" ht="14" hidden="1" outlineLevel="4">
      <c r="A421" s="34">
        <v>2060164</v>
      </c>
      <c r="B421" s="34" t="s">
        <v>781</v>
      </c>
      <c r="C421" s="34" t="s">
        <v>53</v>
      </c>
      <c r="D421" s="34" t="s">
        <v>782</v>
      </c>
      <c r="E421" s="34" t="s">
        <v>783</v>
      </c>
      <c r="F421" s="37">
        <v>41030</v>
      </c>
      <c r="G421" s="37">
        <v>42005</v>
      </c>
      <c r="H421" s="34"/>
      <c r="I421" s="34"/>
      <c r="J421" s="34" t="s">
        <v>192</v>
      </c>
      <c r="K421" s="37">
        <v>41852</v>
      </c>
      <c r="L421" s="103"/>
      <c r="M421" s="103">
        <v>21</v>
      </c>
      <c r="N421" s="103" t="s">
        <v>8</v>
      </c>
      <c r="O421" s="37">
        <v>31855</v>
      </c>
      <c r="P421" s="34">
        <v>0.8</v>
      </c>
      <c r="Q421" s="34" t="s">
        <v>57</v>
      </c>
      <c r="R421" s="34" t="s">
        <v>193</v>
      </c>
      <c r="S421" s="34">
        <v>33793.019999999997</v>
      </c>
      <c r="T421" s="34">
        <v>16.246600000000001</v>
      </c>
    </row>
    <row r="422" spans="1:20" ht="14" outlineLevel="3" collapsed="1">
      <c r="A422" s="34"/>
      <c r="B422" s="34"/>
      <c r="C422" s="34"/>
      <c r="D422" s="34"/>
      <c r="E422" s="34"/>
      <c r="F422" s="37"/>
      <c r="G422" s="37"/>
      <c r="H422" s="34"/>
      <c r="I422" s="34"/>
      <c r="J422" s="34"/>
      <c r="K422" s="37"/>
      <c r="L422" s="103"/>
      <c r="M422" s="103"/>
      <c r="N422" s="103"/>
      <c r="O422" s="40" t="s">
        <v>78</v>
      </c>
      <c r="P422" s="34">
        <f>SUBTOTAL(9,P421:P421)</f>
        <v>0.8</v>
      </c>
      <c r="Q422" s="34"/>
      <c r="R422" s="34"/>
      <c r="S422" s="34"/>
      <c r="T422" s="34"/>
    </row>
    <row r="423" spans="1:20" ht="14" outlineLevel="2">
      <c r="A423" s="34"/>
      <c r="B423" s="34"/>
      <c r="C423" s="34"/>
      <c r="D423" s="34"/>
      <c r="E423" s="34"/>
      <c r="F423" s="37"/>
      <c r="G423" s="37"/>
      <c r="H423" s="34"/>
      <c r="I423" s="34"/>
      <c r="J423" s="34"/>
      <c r="K423" s="37"/>
      <c r="L423" s="103"/>
      <c r="M423" s="104" t="s">
        <v>155</v>
      </c>
      <c r="N423" s="103">
        <f>SUBTOTAL(3,N421:N421)</f>
        <v>1</v>
      </c>
      <c r="O423" s="37"/>
      <c r="P423" s="34"/>
      <c r="Q423" s="34"/>
      <c r="R423" s="34"/>
      <c r="S423" s="34"/>
      <c r="T423" s="34"/>
    </row>
    <row r="424" spans="1:20" ht="14" hidden="1" outlineLevel="4">
      <c r="A424" s="34">
        <v>2059262</v>
      </c>
      <c r="B424" s="34" t="s">
        <v>784</v>
      </c>
      <c r="C424" s="34" t="s">
        <v>106</v>
      </c>
      <c r="D424" s="34" t="s">
        <v>785</v>
      </c>
      <c r="E424" s="34" t="s">
        <v>778</v>
      </c>
      <c r="F424" s="37">
        <v>40848</v>
      </c>
      <c r="G424" s="37">
        <v>42005</v>
      </c>
      <c r="H424" s="34"/>
      <c r="I424" s="34"/>
      <c r="J424" s="34" t="s">
        <v>192</v>
      </c>
      <c r="K424" s="37">
        <v>41640</v>
      </c>
      <c r="L424" s="103"/>
      <c r="M424" s="103">
        <v>21</v>
      </c>
      <c r="N424" s="103" t="s">
        <v>9</v>
      </c>
      <c r="O424" s="37">
        <v>28851</v>
      </c>
      <c r="P424" s="34">
        <v>1</v>
      </c>
      <c r="Q424" s="34" t="s">
        <v>57</v>
      </c>
      <c r="R424" s="34" t="s">
        <v>193</v>
      </c>
      <c r="S424" s="34">
        <v>44353.34</v>
      </c>
      <c r="T424" s="34">
        <v>21.323699999999999</v>
      </c>
    </row>
    <row r="425" spans="1:20" ht="14" hidden="1" outlineLevel="4">
      <c r="A425" s="34">
        <v>2059422</v>
      </c>
      <c r="B425" s="34" t="s">
        <v>786</v>
      </c>
      <c r="C425" s="34" t="s">
        <v>112</v>
      </c>
      <c r="D425" s="34" t="s">
        <v>787</v>
      </c>
      <c r="E425" s="34" t="s">
        <v>778</v>
      </c>
      <c r="F425" s="37">
        <v>40891</v>
      </c>
      <c r="G425" s="37">
        <v>42005</v>
      </c>
      <c r="H425" s="34"/>
      <c r="I425" s="34"/>
      <c r="J425" s="34" t="s">
        <v>192</v>
      </c>
      <c r="K425" s="37">
        <v>41640</v>
      </c>
      <c r="L425" s="103"/>
      <c r="M425" s="103">
        <v>21</v>
      </c>
      <c r="N425" s="103" t="s">
        <v>9</v>
      </c>
      <c r="O425" s="37">
        <v>32876</v>
      </c>
      <c r="P425" s="34">
        <v>1</v>
      </c>
      <c r="Q425" s="34" t="s">
        <v>57</v>
      </c>
      <c r="R425" s="34" t="s">
        <v>193</v>
      </c>
      <c r="S425" s="34">
        <v>44353.34</v>
      </c>
      <c r="T425" s="34">
        <v>21.323699999999999</v>
      </c>
    </row>
    <row r="426" spans="1:20" ht="14" hidden="1" outlineLevel="4">
      <c r="A426" s="34">
        <v>2060125</v>
      </c>
      <c r="B426" s="34" t="s">
        <v>788</v>
      </c>
      <c r="C426" s="34" t="s">
        <v>106</v>
      </c>
      <c r="D426" s="34" t="s">
        <v>789</v>
      </c>
      <c r="E426" s="34" t="s">
        <v>783</v>
      </c>
      <c r="F426" s="37">
        <v>41036</v>
      </c>
      <c r="G426" s="37">
        <v>42005</v>
      </c>
      <c r="H426" s="34"/>
      <c r="I426" s="34"/>
      <c r="J426" s="34" t="s">
        <v>192</v>
      </c>
      <c r="K426" s="37">
        <v>41671</v>
      </c>
      <c r="L426" s="103"/>
      <c r="M426" s="103">
        <v>21</v>
      </c>
      <c r="N426" s="103" t="s">
        <v>9</v>
      </c>
      <c r="O426" s="37">
        <v>30125</v>
      </c>
      <c r="P426" s="34">
        <v>1</v>
      </c>
      <c r="Q426" s="34" t="s">
        <v>57</v>
      </c>
      <c r="R426" s="34" t="s">
        <v>193</v>
      </c>
      <c r="S426" s="34">
        <v>44353.34</v>
      </c>
      <c r="T426" s="34">
        <v>21.323699999999999</v>
      </c>
    </row>
    <row r="427" spans="1:20" ht="14" outlineLevel="3" collapsed="1">
      <c r="A427" s="34"/>
      <c r="B427" s="34"/>
      <c r="C427" s="34"/>
      <c r="D427" s="34"/>
      <c r="E427" s="34"/>
      <c r="F427" s="37"/>
      <c r="G427" s="37"/>
      <c r="H427" s="34"/>
      <c r="I427" s="34"/>
      <c r="J427" s="34"/>
      <c r="K427" s="37"/>
      <c r="L427" s="103"/>
      <c r="M427" s="103"/>
      <c r="N427" s="103"/>
      <c r="O427" s="40" t="s">
        <v>63</v>
      </c>
      <c r="P427" s="34">
        <f>SUBTOTAL(9,P424:P426)</f>
        <v>3</v>
      </c>
      <c r="Q427" s="34"/>
      <c r="R427" s="34"/>
      <c r="S427" s="34"/>
      <c r="T427" s="34"/>
    </row>
    <row r="428" spans="1:20" ht="14" outlineLevel="2">
      <c r="A428" s="34"/>
      <c r="B428" s="34"/>
      <c r="C428" s="34"/>
      <c r="D428" s="34"/>
      <c r="E428" s="34"/>
      <c r="F428" s="37"/>
      <c r="G428" s="37"/>
      <c r="H428" s="34"/>
      <c r="I428" s="34"/>
      <c r="J428" s="34"/>
      <c r="K428" s="37"/>
      <c r="L428" s="103"/>
      <c r="M428" s="104" t="s">
        <v>325</v>
      </c>
      <c r="N428" s="103">
        <f>SUBTOTAL(3,N424:N426)</f>
        <v>3</v>
      </c>
      <c r="O428" s="37"/>
      <c r="P428" s="34"/>
      <c r="Q428" s="34"/>
      <c r="R428" s="34"/>
      <c r="S428" s="34"/>
      <c r="T428" s="34"/>
    </row>
    <row r="429" spans="1:20" ht="14" hidden="1" outlineLevel="4">
      <c r="A429" s="34">
        <v>1657891</v>
      </c>
      <c r="B429" s="34" t="s">
        <v>790</v>
      </c>
      <c r="C429" s="34" t="s">
        <v>106</v>
      </c>
      <c r="D429" s="34" t="s">
        <v>791</v>
      </c>
      <c r="E429" s="34" t="s">
        <v>778</v>
      </c>
      <c r="F429" s="37">
        <v>38626</v>
      </c>
      <c r="G429" s="37">
        <v>42005</v>
      </c>
      <c r="H429" s="34"/>
      <c r="I429" s="34"/>
      <c r="J429" s="34" t="s">
        <v>192</v>
      </c>
      <c r="K429" s="37">
        <v>41640</v>
      </c>
      <c r="L429" s="103"/>
      <c r="M429" s="103">
        <v>21</v>
      </c>
      <c r="N429" s="103" t="s">
        <v>11</v>
      </c>
      <c r="O429" s="37">
        <v>30498</v>
      </c>
      <c r="P429" s="34">
        <v>1</v>
      </c>
      <c r="Q429" s="34" t="s">
        <v>57</v>
      </c>
      <c r="R429" s="34" t="s">
        <v>193</v>
      </c>
      <c r="S429" s="34">
        <v>48899.55</v>
      </c>
      <c r="T429" s="34">
        <v>23.509399999999999</v>
      </c>
    </row>
    <row r="430" spans="1:20" ht="14" hidden="1" outlineLevel="4">
      <c r="A430" s="34">
        <v>1901074</v>
      </c>
      <c r="B430" s="34" t="s">
        <v>792</v>
      </c>
      <c r="C430" s="34" t="s">
        <v>60</v>
      </c>
      <c r="D430" s="34" t="s">
        <v>793</v>
      </c>
      <c r="E430" s="34" t="s">
        <v>794</v>
      </c>
      <c r="F430" s="37">
        <v>39276</v>
      </c>
      <c r="G430" s="37">
        <v>42005</v>
      </c>
      <c r="H430" s="34"/>
      <c r="I430" s="34"/>
      <c r="J430" s="34" t="s">
        <v>192</v>
      </c>
      <c r="K430" s="37">
        <v>41640</v>
      </c>
      <c r="L430" s="103"/>
      <c r="M430" s="103">
        <v>21</v>
      </c>
      <c r="N430" s="103" t="s">
        <v>11</v>
      </c>
      <c r="O430" s="37">
        <v>31633</v>
      </c>
      <c r="P430" s="34">
        <v>1</v>
      </c>
      <c r="Q430" s="34" t="s">
        <v>57</v>
      </c>
      <c r="R430" s="34" t="s">
        <v>193</v>
      </c>
      <c r="S430" s="34">
        <v>48899.55</v>
      </c>
      <c r="T430" s="34">
        <v>23.509399999999999</v>
      </c>
    </row>
    <row r="431" spans="1:20" ht="14" outlineLevel="3" collapsed="1">
      <c r="A431" s="34"/>
      <c r="B431" s="34"/>
      <c r="C431" s="34"/>
      <c r="D431" s="34"/>
      <c r="E431" s="34"/>
      <c r="F431" s="37"/>
      <c r="G431" s="37"/>
      <c r="H431" s="34"/>
      <c r="I431" s="34"/>
      <c r="J431" s="34"/>
      <c r="K431" s="37"/>
      <c r="L431" s="103"/>
      <c r="M431" s="103"/>
      <c r="N431" s="103"/>
      <c r="O431" s="40" t="s">
        <v>63</v>
      </c>
      <c r="P431" s="34">
        <f>SUBTOTAL(9,P429:P430)</f>
        <v>2</v>
      </c>
      <c r="Q431" s="34"/>
      <c r="R431" s="34"/>
      <c r="S431" s="34"/>
      <c r="T431" s="34"/>
    </row>
    <row r="432" spans="1:20" ht="14" outlineLevel="2">
      <c r="A432" s="34"/>
      <c r="B432" s="34"/>
      <c r="C432" s="34"/>
      <c r="D432" s="34"/>
      <c r="E432" s="34"/>
      <c r="F432" s="37"/>
      <c r="G432" s="37"/>
      <c r="H432" s="34"/>
      <c r="I432" s="34"/>
      <c r="J432" s="34"/>
      <c r="K432" s="37"/>
      <c r="L432" s="103"/>
      <c r="M432" s="104" t="s">
        <v>328</v>
      </c>
      <c r="N432" s="103">
        <f>SUBTOTAL(3,N429:N430)</f>
        <v>2</v>
      </c>
      <c r="O432" s="37"/>
      <c r="P432" s="34"/>
      <c r="Q432" s="34"/>
      <c r="R432" s="34"/>
      <c r="S432" s="34"/>
      <c r="T432" s="34"/>
    </row>
    <row r="433" spans="1:20" ht="14" hidden="1" outlineLevel="4">
      <c r="A433" s="34">
        <v>2049975</v>
      </c>
      <c r="B433" s="34" t="s">
        <v>795</v>
      </c>
      <c r="C433" s="34" t="s">
        <v>60</v>
      </c>
      <c r="D433" s="34" t="s">
        <v>796</v>
      </c>
      <c r="E433" s="34" t="s">
        <v>783</v>
      </c>
      <c r="F433" s="37">
        <v>39307</v>
      </c>
      <c r="G433" s="37">
        <v>42005</v>
      </c>
      <c r="H433" s="34"/>
      <c r="I433" s="34"/>
      <c r="J433" s="34" t="s">
        <v>192</v>
      </c>
      <c r="K433" s="37">
        <v>41640</v>
      </c>
      <c r="L433" s="103"/>
      <c r="M433" s="103">
        <v>21</v>
      </c>
      <c r="N433" s="103" t="s">
        <v>0</v>
      </c>
      <c r="O433" s="37">
        <v>28842</v>
      </c>
      <c r="P433" s="34">
        <v>1</v>
      </c>
      <c r="Q433" s="34" t="s">
        <v>57</v>
      </c>
      <c r="R433" s="34" t="s">
        <v>193</v>
      </c>
      <c r="S433" s="34">
        <v>51344.53</v>
      </c>
      <c r="T433" s="34">
        <v>24.684899999999999</v>
      </c>
    </row>
    <row r="434" spans="1:20" ht="14" hidden="1" outlineLevel="4">
      <c r="A434" s="34">
        <v>2057396</v>
      </c>
      <c r="B434" s="34" t="s">
        <v>797</v>
      </c>
      <c r="C434" s="34" t="s">
        <v>60</v>
      </c>
      <c r="D434" s="34" t="s">
        <v>798</v>
      </c>
      <c r="E434" s="34" t="s">
        <v>772</v>
      </c>
      <c r="F434" s="37">
        <v>40561</v>
      </c>
      <c r="G434" s="37">
        <v>42005</v>
      </c>
      <c r="H434" s="34"/>
      <c r="I434" s="34"/>
      <c r="J434" s="34" t="s">
        <v>192</v>
      </c>
      <c r="K434" s="37">
        <v>41883</v>
      </c>
      <c r="L434" s="103"/>
      <c r="M434" s="103">
        <v>21</v>
      </c>
      <c r="N434" s="103" t="s">
        <v>0</v>
      </c>
      <c r="O434" s="37">
        <v>27906</v>
      </c>
      <c r="P434" s="34">
        <v>1</v>
      </c>
      <c r="Q434" s="34" t="s">
        <v>57</v>
      </c>
      <c r="R434" s="34" t="s">
        <v>193</v>
      </c>
      <c r="S434" s="34">
        <v>51344.53</v>
      </c>
      <c r="T434" s="34">
        <v>24.684899999999999</v>
      </c>
    </row>
    <row r="435" spans="1:20" ht="14" outlineLevel="3" collapsed="1">
      <c r="A435" s="34"/>
      <c r="B435" s="34"/>
      <c r="C435" s="34"/>
      <c r="D435" s="34"/>
      <c r="E435" s="34"/>
      <c r="F435" s="37"/>
      <c r="G435" s="37"/>
      <c r="H435" s="34"/>
      <c r="I435" s="34"/>
      <c r="J435" s="34"/>
      <c r="K435" s="37"/>
      <c r="L435" s="103"/>
      <c r="M435" s="103"/>
      <c r="N435" s="103"/>
      <c r="O435" s="40" t="s">
        <v>63</v>
      </c>
      <c r="P435" s="34">
        <f>SUBTOTAL(9,P433:P434)</f>
        <v>2</v>
      </c>
      <c r="Q435" s="34"/>
      <c r="R435" s="34"/>
      <c r="S435" s="34"/>
      <c r="T435" s="34"/>
    </row>
    <row r="436" spans="1:20" ht="14" outlineLevel="2">
      <c r="A436" s="34"/>
      <c r="B436" s="34"/>
      <c r="C436" s="34"/>
      <c r="D436" s="34"/>
      <c r="E436" s="34"/>
      <c r="F436" s="37"/>
      <c r="G436" s="37"/>
      <c r="H436" s="34"/>
      <c r="I436" s="34"/>
      <c r="J436" s="34"/>
      <c r="K436" s="37"/>
      <c r="L436" s="103"/>
      <c r="M436" s="104" t="s">
        <v>158</v>
      </c>
      <c r="N436" s="103">
        <f>SUBTOTAL(3,N433:N434)</f>
        <v>2</v>
      </c>
      <c r="O436" s="37"/>
      <c r="P436" s="34"/>
      <c r="Q436" s="34"/>
      <c r="R436" s="34"/>
      <c r="S436" s="34"/>
      <c r="T436" s="34"/>
    </row>
    <row r="437" spans="1:20" ht="14" hidden="1" outlineLevel="4">
      <c r="A437" s="34">
        <v>1110002</v>
      </c>
      <c r="B437" s="34" t="s">
        <v>799</v>
      </c>
      <c r="C437" s="34" t="s">
        <v>66</v>
      </c>
      <c r="D437" s="34" t="s">
        <v>800</v>
      </c>
      <c r="E437" s="34" t="s">
        <v>772</v>
      </c>
      <c r="F437" s="37">
        <v>38474</v>
      </c>
      <c r="G437" s="37">
        <v>42005</v>
      </c>
      <c r="H437" s="37">
        <v>38474</v>
      </c>
      <c r="I437" s="37">
        <v>38474</v>
      </c>
      <c r="J437" s="34" t="s">
        <v>192</v>
      </c>
      <c r="K437" s="37">
        <v>41640</v>
      </c>
      <c r="L437" s="103"/>
      <c r="M437" s="103">
        <v>21</v>
      </c>
      <c r="N437" s="103" t="s">
        <v>1</v>
      </c>
      <c r="O437" s="37">
        <v>28777</v>
      </c>
      <c r="P437" s="34">
        <v>1</v>
      </c>
      <c r="Q437" s="34" t="s">
        <v>57</v>
      </c>
      <c r="R437" s="34" t="s">
        <v>193</v>
      </c>
      <c r="S437" s="34">
        <v>52371.42</v>
      </c>
      <c r="T437" s="34">
        <v>25.178599999999999</v>
      </c>
    </row>
    <row r="438" spans="1:20" ht="14" hidden="1" outlineLevel="4">
      <c r="A438" s="34">
        <v>1618223</v>
      </c>
      <c r="B438" s="34" t="s">
        <v>801</v>
      </c>
      <c r="C438" s="34" t="s">
        <v>60</v>
      </c>
      <c r="D438" s="34" t="s">
        <v>802</v>
      </c>
      <c r="E438" s="34" t="s">
        <v>772</v>
      </c>
      <c r="F438" s="37">
        <v>40014</v>
      </c>
      <c r="G438" s="37">
        <v>42005</v>
      </c>
      <c r="H438" s="34"/>
      <c r="I438" s="34"/>
      <c r="J438" s="34" t="s">
        <v>192</v>
      </c>
      <c r="K438" s="37">
        <v>41640</v>
      </c>
      <c r="L438" s="103"/>
      <c r="M438" s="103">
        <v>21</v>
      </c>
      <c r="N438" s="103" t="s">
        <v>1</v>
      </c>
      <c r="O438" s="37">
        <v>27331</v>
      </c>
      <c r="P438" s="34">
        <v>1</v>
      </c>
      <c r="Q438" s="34" t="s">
        <v>57</v>
      </c>
      <c r="R438" s="34" t="s">
        <v>193</v>
      </c>
      <c r="S438" s="34">
        <v>52371.42</v>
      </c>
      <c r="T438" s="34">
        <v>25.178599999999999</v>
      </c>
    </row>
    <row r="439" spans="1:20" ht="14" outlineLevel="3" collapsed="1">
      <c r="A439" s="34"/>
      <c r="B439" s="34"/>
      <c r="C439" s="34"/>
      <c r="D439" s="34"/>
      <c r="E439" s="34"/>
      <c r="F439" s="37"/>
      <c r="G439" s="37"/>
      <c r="H439" s="34"/>
      <c r="I439" s="34"/>
      <c r="J439" s="34"/>
      <c r="K439" s="37"/>
      <c r="L439" s="105"/>
      <c r="M439" s="105"/>
      <c r="N439" s="105"/>
      <c r="O439" s="42" t="s">
        <v>63</v>
      </c>
      <c r="P439" s="43">
        <f>SUBTOTAL(9,P437:P438)</f>
        <v>2</v>
      </c>
      <c r="Q439" s="34"/>
      <c r="R439" s="34"/>
      <c r="S439" s="34"/>
      <c r="T439" s="34"/>
    </row>
    <row r="440" spans="1:20" ht="14" outlineLevel="2">
      <c r="A440" s="34"/>
      <c r="B440" s="34"/>
      <c r="C440" s="34"/>
      <c r="D440" s="34"/>
      <c r="E440" s="34"/>
      <c r="F440" s="37"/>
      <c r="G440" s="37"/>
      <c r="H440" s="34"/>
      <c r="I440" s="34"/>
      <c r="J440" s="34"/>
      <c r="K440" s="37"/>
      <c r="L440" s="105"/>
      <c r="M440" s="106" t="s">
        <v>122</v>
      </c>
      <c r="N440" s="105">
        <f>SUBTOTAL(3,N437:N438)</f>
        <v>2</v>
      </c>
      <c r="O440" s="44"/>
      <c r="P440" s="43"/>
      <c r="Q440" s="34"/>
      <c r="R440" s="34"/>
      <c r="S440" s="34"/>
      <c r="T440" s="34"/>
    </row>
    <row r="441" spans="1:20" ht="14" hidden="1" outlineLevel="4">
      <c r="A441" s="34">
        <v>1144792</v>
      </c>
      <c r="B441" s="34" t="s">
        <v>803</v>
      </c>
      <c r="C441" s="34" t="s">
        <v>106</v>
      </c>
      <c r="D441" s="34" t="s">
        <v>804</v>
      </c>
      <c r="E441" s="34" t="s">
        <v>805</v>
      </c>
      <c r="F441" s="37">
        <v>39268</v>
      </c>
      <c r="G441" s="37">
        <v>42005</v>
      </c>
      <c r="H441" s="34"/>
      <c r="I441" s="34"/>
      <c r="J441" s="34" t="s">
        <v>192</v>
      </c>
      <c r="K441" s="37">
        <v>41640</v>
      </c>
      <c r="L441" s="105"/>
      <c r="M441" s="105">
        <v>21</v>
      </c>
      <c r="N441" s="105" t="s">
        <v>2</v>
      </c>
      <c r="O441" s="44">
        <v>28216</v>
      </c>
      <c r="P441" s="43">
        <v>1</v>
      </c>
      <c r="Q441" s="34" t="s">
        <v>57</v>
      </c>
      <c r="R441" s="34" t="s">
        <v>193</v>
      </c>
      <c r="S441" s="34">
        <v>53078.44</v>
      </c>
      <c r="T441" s="34">
        <v>25.5185</v>
      </c>
    </row>
    <row r="442" spans="1:20" ht="14" hidden="1" outlineLevel="4">
      <c r="A442" s="34">
        <v>1563322</v>
      </c>
      <c r="B442" s="34" t="s">
        <v>806</v>
      </c>
      <c r="C442" s="34" t="s">
        <v>106</v>
      </c>
      <c r="D442" s="34" t="s">
        <v>807</v>
      </c>
      <c r="E442" s="34" t="s">
        <v>805</v>
      </c>
      <c r="F442" s="37">
        <v>38995</v>
      </c>
      <c r="G442" s="37">
        <v>42005</v>
      </c>
      <c r="H442" s="34"/>
      <c r="I442" s="34"/>
      <c r="J442" s="34" t="s">
        <v>192</v>
      </c>
      <c r="K442" s="37">
        <v>41640</v>
      </c>
      <c r="L442" s="105"/>
      <c r="M442" s="105">
        <v>21</v>
      </c>
      <c r="N442" s="105" t="s">
        <v>2</v>
      </c>
      <c r="O442" s="44">
        <v>30129</v>
      </c>
      <c r="P442" s="43">
        <v>1</v>
      </c>
      <c r="Q442" s="34" t="s">
        <v>57</v>
      </c>
      <c r="R442" s="34" t="s">
        <v>193</v>
      </c>
      <c r="S442" s="34">
        <v>53078.44</v>
      </c>
      <c r="T442" s="34">
        <v>25.5185</v>
      </c>
    </row>
    <row r="443" spans="1:20" ht="14" hidden="1" outlineLevel="4">
      <c r="A443" s="34">
        <v>2050257</v>
      </c>
      <c r="B443" s="34" t="s">
        <v>808</v>
      </c>
      <c r="C443" s="34" t="s">
        <v>106</v>
      </c>
      <c r="D443" s="34" t="s">
        <v>809</v>
      </c>
      <c r="E443" s="34" t="s">
        <v>775</v>
      </c>
      <c r="F443" s="37">
        <v>39343</v>
      </c>
      <c r="G443" s="37">
        <v>42005</v>
      </c>
      <c r="H443" s="34"/>
      <c r="I443" s="34"/>
      <c r="J443" s="34" t="s">
        <v>192</v>
      </c>
      <c r="K443" s="37">
        <v>41640</v>
      </c>
      <c r="L443" s="105"/>
      <c r="M443" s="105">
        <v>21</v>
      </c>
      <c r="N443" s="105" t="s">
        <v>2</v>
      </c>
      <c r="O443" s="44">
        <v>26756</v>
      </c>
      <c r="P443" s="43">
        <v>1</v>
      </c>
      <c r="Q443" s="34" t="s">
        <v>57</v>
      </c>
      <c r="R443" s="34" t="s">
        <v>193</v>
      </c>
      <c r="S443" s="34">
        <v>53078.44</v>
      </c>
      <c r="T443" s="34">
        <v>25.5185</v>
      </c>
    </row>
    <row r="444" spans="1:20" ht="14" hidden="1" outlineLevel="4">
      <c r="A444" s="34">
        <v>1643543</v>
      </c>
      <c r="B444" s="34" t="s">
        <v>810</v>
      </c>
      <c r="C444" s="34" t="s">
        <v>106</v>
      </c>
      <c r="D444" s="34" t="s">
        <v>811</v>
      </c>
      <c r="E444" s="34" t="s">
        <v>794</v>
      </c>
      <c r="F444" s="37">
        <v>39820</v>
      </c>
      <c r="G444" s="37">
        <v>42005</v>
      </c>
      <c r="H444" s="34"/>
      <c r="I444" s="34"/>
      <c r="J444" s="34" t="s">
        <v>192</v>
      </c>
      <c r="K444" s="37">
        <v>41671</v>
      </c>
      <c r="L444" s="105"/>
      <c r="M444" s="105">
        <v>21</v>
      </c>
      <c r="N444" s="105" t="s">
        <v>2</v>
      </c>
      <c r="O444" s="44">
        <v>29256</v>
      </c>
      <c r="P444" s="43">
        <v>1</v>
      </c>
      <c r="Q444" s="34" t="s">
        <v>57</v>
      </c>
      <c r="R444" s="34" t="s">
        <v>193</v>
      </c>
      <c r="S444" s="34">
        <v>53078.44</v>
      </c>
      <c r="T444" s="34">
        <v>25.5185</v>
      </c>
    </row>
    <row r="445" spans="1:20" ht="14" outlineLevel="3" collapsed="1">
      <c r="A445" s="34"/>
      <c r="B445" s="34"/>
      <c r="C445" s="34"/>
      <c r="D445" s="34"/>
      <c r="E445" s="34"/>
      <c r="F445" s="37"/>
      <c r="G445" s="37"/>
      <c r="H445" s="34"/>
      <c r="I445" s="34"/>
      <c r="J445" s="34"/>
      <c r="K445" s="37"/>
      <c r="L445" s="105"/>
      <c r="M445" s="105"/>
      <c r="N445" s="105"/>
      <c r="O445" s="42" t="s">
        <v>63</v>
      </c>
      <c r="P445" s="43">
        <f>SUBTOTAL(9,P441:P444)</f>
        <v>4</v>
      </c>
      <c r="Q445" s="34"/>
      <c r="R445" s="34"/>
      <c r="S445" s="34"/>
      <c r="T445" s="34"/>
    </row>
    <row r="446" spans="1:20" ht="14" outlineLevel="2">
      <c r="A446" s="34"/>
      <c r="B446" s="34"/>
      <c r="C446" s="34"/>
      <c r="D446" s="34"/>
      <c r="E446" s="34"/>
      <c r="F446" s="37"/>
      <c r="G446" s="37"/>
      <c r="H446" s="34"/>
      <c r="I446" s="34"/>
      <c r="J446" s="34"/>
      <c r="K446" s="37"/>
      <c r="L446" s="105"/>
      <c r="M446" s="106" t="s">
        <v>128</v>
      </c>
      <c r="N446" s="105">
        <f>SUBTOTAL(3,N441:N444)</f>
        <v>4</v>
      </c>
      <c r="O446" s="44"/>
      <c r="P446" s="43"/>
      <c r="Q446" s="34"/>
      <c r="R446" s="34"/>
      <c r="S446" s="34"/>
      <c r="T446" s="34"/>
    </row>
    <row r="447" spans="1:20" ht="14" hidden="1" outlineLevel="4">
      <c r="A447" s="34">
        <v>275700</v>
      </c>
      <c r="B447" s="34" t="s">
        <v>812</v>
      </c>
      <c r="C447" s="34" t="s">
        <v>66</v>
      </c>
      <c r="D447" s="34" t="s">
        <v>813</v>
      </c>
      <c r="E447" s="34" t="s">
        <v>778</v>
      </c>
      <c r="F447" s="37">
        <v>39497</v>
      </c>
      <c r="G447" s="37">
        <v>42005</v>
      </c>
      <c r="H447" s="34"/>
      <c r="I447" s="34"/>
      <c r="J447" s="34" t="s">
        <v>192</v>
      </c>
      <c r="K447" s="37">
        <v>41640</v>
      </c>
      <c r="L447" s="105"/>
      <c r="M447" s="105">
        <v>21</v>
      </c>
      <c r="N447" s="105" t="s">
        <v>3</v>
      </c>
      <c r="O447" s="44">
        <v>18270</v>
      </c>
      <c r="P447" s="43">
        <v>1</v>
      </c>
      <c r="Q447" s="34" t="s">
        <v>57</v>
      </c>
      <c r="R447" s="34" t="s">
        <v>193</v>
      </c>
      <c r="S447" s="34">
        <v>53795</v>
      </c>
      <c r="T447" s="34">
        <v>25.863</v>
      </c>
    </row>
    <row r="448" spans="1:20" ht="14" hidden="1" outlineLevel="4">
      <c r="A448" s="34">
        <v>1054625</v>
      </c>
      <c r="B448" s="34" t="s">
        <v>814</v>
      </c>
      <c r="C448" s="34" t="s">
        <v>106</v>
      </c>
      <c r="D448" s="34" t="s">
        <v>815</v>
      </c>
      <c r="E448" s="34" t="s">
        <v>778</v>
      </c>
      <c r="F448" s="37">
        <v>39358</v>
      </c>
      <c r="G448" s="37">
        <v>42005</v>
      </c>
      <c r="H448" s="34"/>
      <c r="I448" s="34"/>
      <c r="J448" s="34" t="s">
        <v>192</v>
      </c>
      <c r="K448" s="37">
        <v>41640</v>
      </c>
      <c r="L448" s="105"/>
      <c r="M448" s="105">
        <v>21</v>
      </c>
      <c r="N448" s="105" t="s">
        <v>3</v>
      </c>
      <c r="O448" s="44">
        <v>22985</v>
      </c>
      <c r="P448" s="43">
        <v>1</v>
      </c>
      <c r="Q448" s="34" t="s">
        <v>57</v>
      </c>
      <c r="R448" s="34" t="s">
        <v>193</v>
      </c>
      <c r="S448" s="34">
        <v>53795</v>
      </c>
      <c r="T448" s="34">
        <v>25.863</v>
      </c>
    </row>
    <row r="449" spans="1:21" ht="14" hidden="1" outlineLevel="4">
      <c r="A449" s="34">
        <v>2044827</v>
      </c>
      <c r="B449" s="34" t="s">
        <v>816</v>
      </c>
      <c r="C449" s="34" t="s">
        <v>53</v>
      </c>
      <c r="D449" s="34" t="s">
        <v>817</v>
      </c>
      <c r="E449" s="34" t="s">
        <v>772</v>
      </c>
      <c r="F449" s="37">
        <v>38434</v>
      </c>
      <c r="G449" s="37">
        <v>42005</v>
      </c>
      <c r="H449" s="37">
        <v>38434</v>
      </c>
      <c r="I449" s="37">
        <v>38434</v>
      </c>
      <c r="J449" s="34" t="s">
        <v>192</v>
      </c>
      <c r="K449" s="37">
        <v>41640</v>
      </c>
      <c r="L449" s="105"/>
      <c r="M449" s="105">
        <v>21</v>
      </c>
      <c r="N449" s="105" t="s">
        <v>3</v>
      </c>
      <c r="O449" s="44">
        <v>19768</v>
      </c>
      <c r="P449" s="43">
        <v>1</v>
      </c>
      <c r="Q449" s="34" t="s">
        <v>57</v>
      </c>
      <c r="R449" s="34" t="s">
        <v>193</v>
      </c>
      <c r="S449" s="34">
        <v>53795</v>
      </c>
      <c r="T449" s="34">
        <v>25.863</v>
      </c>
    </row>
    <row r="450" spans="1:21" ht="14" hidden="1" outlineLevel="4">
      <c r="A450" s="34">
        <v>1687049</v>
      </c>
      <c r="B450" s="34" t="s">
        <v>818</v>
      </c>
      <c r="C450" s="34" t="s">
        <v>53</v>
      </c>
      <c r="D450" s="34" t="s">
        <v>819</v>
      </c>
      <c r="E450" s="34" t="s">
        <v>772</v>
      </c>
      <c r="F450" s="37">
        <v>38412</v>
      </c>
      <c r="G450" s="37">
        <v>42005</v>
      </c>
      <c r="H450" s="34"/>
      <c r="I450" s="34"/>
      <c r="J450" s="34" t="s">
        <v>192</v>
      </c>
      <c r="K450" s="37">
        <v>41852</v>
      </c>
      <c r="L450" s="105"/>
      <c r="M450" s="105">
        <v>21</v>
      </c>
      <c r="N450" s="105" t="s">
        <v>3</v>
      </c>
      <c r="O450" s="44">
        <v>28898</v>
      </c>
      <c r="P450" s="43">
        <v>1</v>
      </c>
      <c r="Q450" s="34" t="s">
        <v>57</v>
      </c>
      <c r="R450" s="34" t="s">
        <v>193</v>
      </c>
      <c r="S450" s="34">
        <v>53795</v>
      </c>
      <c r="T450" s="34">
        <v>25.863</v>
      </c>
    </row>
    <row r="451" spans="1:21" ht="14" outlineLevel="3" collapsed="1">
      <c r="A451" s="34"/>
      <c r="B451" s="34"/>
      <c r="C451" s="34"/>
      <c r="D451" s="34"/>
      <c r="E451" s="34"/>
      <c r="F451" s="37"/>
      <c r="G451" s="37"/>
      <c r="H451" s="34"/>
      <c r="I451" s="34"/>
      <c r="J451" s="34"/>
      <c r="K451" s="37"/>
      <c r="L451" s="105"/>
      <c r="M451" s="105"/>
      <c r="N451" s="105"/>
      <c r="O451" s="42" t="s">
        <v>63</v>
      </c>
      <c r="P451" s="43">
        <f>SUBTOTAL(9,P447:P450)</f>
        <v>4</v>
      </c>
      <c r="Q451" s="34"/>
      <c r="R451" s="34"/>
      <c r="S451" s="34"/>
      <c r="T451" s="34"/>
    </row>
    <row r="452" spans="1:21" ht="14" outlineLevel="2">
      <c r="A452" s="34"/>
      <c r="B452" s="34"/>
      <c r="C452" s="34"/>
      <c r="D452" s="34"/>
      <c r="E452" s="34"/>
      <c r="F452" s="37"/>
      <c r="G452" s="37"/>
      <c r="H452" s="34"/>
      <c r="I452" s="34"/>
      <c r="J452" s="34"/>
      <c r="K452" s="37"/>
      <c r="L452" s="105"/>
      <c r="M452" s="106" t="s">
        <v>365</v>
      </c>
      <c r="N452" s="105">
        <f>SUBTOTAL(3,N447:N450)</f>
        <v>4</v>
      </c>
      <c r="O452" s="44"/>
      <c r="P452" s="43"/>
      <c r="Q452" s="34"/>
      <c r="R452" s="34"/>
      <c r="S452" s="34"/>
      <c r="T452" s="34"/>
    </row>
    <row r="453" spans="1:21" ht="14" hidden="1" outlineLevel="4">
      <c r="A453" s="34">
        <v>311462</v>
      </c>
      <c r="B453" s="34" t="s">
        <v>820</v>
      </c>
      <c r="C453" s="34" t="s">
        <v>60</v>
      </c>
      <c r="D453" s="34" t="s">
        <v>821</v>
      </c>
      <c r="E453" s="34" t="s">
        <v>772</v>
      </c>
      <c r="F453" s="37">
        <v>38285</v>
      </c>
      <c r="G453" s="37">
        <v>42005</v>
      </c>
      <c r="H453" s="37">
        <v>38859</v>
      </c>
      <c r="I453" s="37">
        <v>38285</v>
      </c>
      <c r="J453" s="34" t="s">
        <v>192</v>
      </c>
      <c r="K453" s="37">
        <v>41640</v>
      </c>
      <c r="L453" s="105"/>
      <c r="M453" s="105">
        <v>21</v>
      </c>
      <c r="N453" s="105" t="s">
        <v>4</v>
      </c>
      <c r="O453" s="44">
        <v>22592</v>
      </c>
      <c r="P453" s="43">
        <v>1</v>
      </c>
      <c r="Q453" s="34" t="s">
        <v>57</v>
      </c>
      <c r="R453" s="34" t="s">
        <v>193</v>
      </c>
      <c r="S453" s="34">
        <v>54521.23</v>
      </c>
      <c r="T453" s="34">
        <v>26.2121</v>
      </c>
    </row>
    <row r="454" spans="1:21" ht="14" hidden="1" outlineLevel="4">
      <c r="A454" s="34">
        <v>573663</v>
      </c>
      <c r="B454" s="34" t="s">
        <v>822</v>
      </c>
      <c r="C454" s="34" t="s">
        <v>106</v>
      </c>
      <c r="D454" s="34" t="s">
        <v>823</v>
      </c>
      <c r="E454" s="34" t="s">
        <v>778</v>
      </c>
      <c r="F454" s="37">
        <v>37431</v>
      </c>
      <c r="G454" s="37">
        <v>42005</v>
      </c>
      <c r="H454" s="37">
        <v>38901</v>
      </c>
      <c r="I454" s="37">
        <v>37431</v>
      </c>
      <c r="J454" s="34" t="s">
        <v>192</v>
      </c>
      <c r="K454" s="37">
        <v>41640</v>
      </c>
      <c r="L454" s="105"/>
      <c r="M454" s="105">
        <v>21</v>
      </c>
      <c r="N454" s="105" t="s">
        <v>4</v>
      </c>
      <c r="O454" s="44">
        <v>26299</v>
      </c>
      <c r="P454" s="43">
        <v>1</v>
      </c>
      <c r="Q454" s="34" t="s">
        <v>57</v>
      </c>
      <c r="R454" s="34" t="s">
        <v>193</v>
      </c>
      <c r="S454" s="34">
        <v>54521.23</v>
      </c>
      <c r="T454" s="34">
        <v>26.2121</v>
      </c>
    </row>
    <row r="455" spans="1:21" ht="14" hidden="1" outlineLevel="4">
      <c r="A455" s="34">
        <v>1502831</v>
      </c>
      <c r="B455" s="34" t="s">
        <v>824</v>
      </c>
      <c r="C455" s="34" t="s">
        <v>112</v>
      </c>
      <c r="D455" s="34" t="s">
        <v>825</v>
      </c>
      <c r="E455" s="34" t="s">
        <v>778</v>
      </c>
      <c r="F455" s="37">
        <v>38782</v>
      </c>
      <c r="G455" s="37">
        <v>42005</v>
      </c>
      <c r="H455" s="37">
        <v>38782</v>
      </c>
      <c r="I455" s="37">
        <v>36839</v>
      </c>
      <c r="J455" s="34" t="s">
        <v>192</v>
      </c>
      <c r="K455" s="37">
        <v>41640</v>
      </c>
      <c r="L455" s="107">
        <v>41959</v>
      </c>
      <c r="M455" s="105">
        <v>21</v>
      </c>
      <c r="N455" s="105" t="s">
        <v>4</v>
      </c>
      <c r="O455" s="44">
        <v>30002</v>
      </c>
      <c r="P455" s="43">
        <v>1</v>
      </c>
      <c r="Q455" s="34" t="s">
        <v>57</v>
      </c>
      <c r="R455" s="34" t="s">
        <v>193</v>
      </c>
      <c r="S455" s="34">
        <v>54521.23</v>
      </c>
      <c r="T455" s="34">
        <v>26.2121</v>
      </c>
    </row>
    <row r="456" spans="1:21" ht="14" hidden="1" outlineLevel="4">
      <c r="A456" s="34">
        <v>2045977</v>
      </c>
      <c r="B456" s="34" t="s">
        <v>826</v>
      </c>
      <c r="C456" s="34" t="s">
        <v>60</v>
      </c>
      <c r="D456" s="34" t="s">
        <v>827</v>
      </c>
      <c r="E456" s="34" t="s">
        <v>778</v>
      </c>
      <c r="F456" s="37">
        <v>38869</v>
      </c>
      <c r="G456" s="37">
        <v>42005</v>
      </c>
      <c r="H456" s="37">
        <v>38869</v>
      </c>
      <c r="I456" s="37">
        <v>38869</v>
      </c>
      <c r="J456" s="34" t="s">
        <v>192</v>
      </c>
      <c r="K456" s="37">
        <v>41640</v>
      </c>
      <c r="L456" s="105"/>
      <c r="M456" s="105">
        <v>21</v>
      </c>
      <c r="N456" s="105" t="s">
        <v>4</v>
      </c>
      <c r="O456" s="44">
        <v>26645</v>
      </c>
      <c r="P456" s="43">
        <v>1</v>
      </c>
      <c r="Q456" s="34" t="s">
        <v>57</v>
      </c>
      <c r="R456" s="34" t="s">
        <v>193</v>
      </c>
      <c r="S456" s="34">
        <v>54521.23</v>
      </c>
      <c r="T456" s="34">
        <v>26.2121</v>
      </c>
    </row>
    <row r="457" spans="1:21" ht="14" outlineLevel="3" collapsed="1">
      <c r="A457" s="34"/>
      <c r="B457" s="34"/>
      <c r="C457" s="34"/>
      <c r="D457" s="34"/>
      <c r="E457" s="34"/>
      <c r="F457" s="37"/>
      <c r="G457" s="37"/>
      <c r="H457" s="37"/>
      <c r="I457" s="37"/>
      <c r="J457" s="34"/>
      <c r="K457" s="37"/>
      <c r="L457" s="105"/>
      <c r="M457" s="105"/>
      <c r="N457" s="105"/>
      <c r="O457" s="42" t="s">
        <v>63</v>
      </c>
      <c r="P457" s="43">
        <f>SUBTOTAL(9,P453:P456)</f>
        <v>4</v>
      </c>
      <c r="Q457" s="34"/>
      <c r="R457" s="34"/>
      <c r="S457" s="34"/>
      <c r="T457" s="34"/>
    </row>
    <row r="458" spans="1:21" ht="14" outlineLevel="2">
      <c r="A458" s="34"/>
      <c r="B458" s="34"/>
      <c r="C458" s="34"/>
      <c r="D458" s="34"/>
      <c r="E458" s="34"/>
      <c r="F458" s="37"/>
      <c r="G458" s="37"/>
      <c r="H458" s="37"/>
      <c r="I458" s="37"/>
      <c r="J458" s="34"/>
      <c r="K458" s="37"/>
      <c r="L458" s="105"/>
      <c r="M458" s="106" t="s">
        <v>162</v>
      </c>
      <c r="N458" s="105">
        <f>SUBTOTAL(3,N453:N456)</f>
        <v>4</v>
      </c>
      <c r="O458" s="44"/>
      <c r="P458" s="43"/>
      <c r="Q458" s="34"/>
      <c r="R458" s="34"/>
      <c r="S458" s="34"/>
      <c r="T458" s="34"/>
    </row>
    <row r="459" spans="1:21" ht="14" hidden="1" outlineLevel="4">
      <c r="A459" s="34">
        <v>28354</v>
      </c>
      <c r="B459" s="34" t="s">
        <v>828</v>
      </c>
      <c r="C459" s="34" t="s">
        <v>53</v>
      </c>
      <c r="D459" s="34" t="s">
        <v>829</v>
      </c>
      <c r="E459" s="34" t="s">
        <v>830</v>
      </c>
      <c r="F459" s="37">
        <v>36269</v>
      </c>
      <c r="G459" s="37">
        <v>41275</v>
      </c>
      <c r="H459" s="37">
        <v>36269</v>
      </c>
      <c r="I459" s="37">
        <v>36269</v>
      </c>
      <c r="J459" s="34" t="s">
        <v>192</v>
      </c>
      <c r="K459" s="37">
        <v>41640</v>
      </c>
      <c r="L459" s="105"/>
      <c r="M459" s="105">
        <v>21</v>
      </c>
      <c r="N459" s="105" t="s">
        <v>5</v>
      </c>
      <c r="O459" s="44">
        <v>18137</v>
      </c>
      <c r="P459" s="43">
        <v>0.3</v>
      </c>
      <c r="Q459" s="34" t="s">
        <v>57</v>
      </c>
      <c r="R459" s="34" t="s">
        <v>193</v>
      </c>
      <c r="S459" s="34">
        <v>16928.84</v>
      </c>
      <c r="T459" s="34">
        <v>27.1296</v>
      </c>
      <c r="U459" s="34"/>
    </row>
    <row r="460" spans="1:21" ht="14" outlineLevel="3" collapsed="1">
      <c r="A460" s="34"/>
      <c r="B460" s="34"/>
      <c r="C460" s="34"/>
      <c r="D460" s="34"/>
      <c r="E460" s="34"/>
      <c r="F460" s="37"/>
      <c r="G460" s="37"/>
      <c r="H460" s="37"/>
      <c r="I460" s="37"/>
      <c r="J460" s="34"/>
      <c r="K460" s="37"/>
      <c r="L460" s="105"/>
      <c r="M460" s="105"/>
      <c r="N460" s="105"/>
      <c r="O460" s="42" t="s">
        <v>831</v>
      </c>
      <c r="P460" s="43">
        <f>SUBTOTAL(9,P459:P459)</f>
        <v>0.3</v>
      </c>
      <c r="Q460" s="34"/>
      <c r="R460" s="34"/>
      <c r="S460" s="34"/>
      <c r="T460" s="34"/>
      <c r="U460" s="34"/>
    </row>
    <row r="461" spans="1:21" ht="14" hidden="1" outlineLevel="4">
      <c r="A461" s="34">
        <v>64483</v>
      </c>
      <c r="B461" s="34" t="s">
        <v>832</v>
      </c>
      <c r="C461" s="34" t="s">
        <v>106</v>
      </c>
      <c r="D461" s="34" t="s">
        <v>833</v>
      </c>
      <c r="E461" s="34" t="s">
        <v>775</v>
      </c>
      <c r="F461" s="37">
        <v>33343</v>
      </c>
      <c r="G461" s="37">
        <v>40909</v>
      </c>
      <c r="H461" s="37">
        <v>33343</v>
      </c>
      <c r="I461" s="37">
        <v>33343</v>
      </c>
      <c r="J461" s="34" t="s">
        <v>192</v>
      </c>
      <c r="K461" s="37">
        <v>41640</v>
      </c>
      <c r="L461" s="105"/>
      <c r="M461" s="105">
        <v>21</v>
      </c>
      <c r="N461" s="105" t="s">
        <v>5</v>
      </c>
      <c r="O461" s="44">
        <v>20604</v>
      </c>
      <c r="P461" s="43">
        <v>1</v>
      </c>
      <c r="Q461" s="34" t="s">
        <v>57</v>
      </c>
      <c r="R461" s="34" t="s">
        <v>193</v>
      </c>
      <c r="S461" s="34">
        <v>56429.47</v>
      </c>
      <c r="T461" s="34">
        <v>27.1296</v>
      </c>
      <c r="U461" s="34"/>
    </row>
    <row r="462" spans="1:21" ht="14" hidden="1" outlineLevel="4">
      <c r="A462" s="34">
        <v>114285</v>
      </c>
      <c r="B462" s="34" t="s">
        <v>834</v>
      </c>
      <c r="C462" s="34" t="s">
        <v>112</v>
      </c>
      <c r="D462" s="34" t="s">
        <v>835</v>
      </c>
      <c r="E462" s="34" t="s">
        <v>783</v>
      </c>
      <c r="F462" s="37">
        <v>36708</v>
      </c>
      <c r="G462" s="37">
        <v>40909</v>
      </c>
      <c r="H462" s="37">
        <v>36708</v>
      </c>
      <c r="I462" s="37">
        <v>33315</v>
      </c>
      <c r="J462" s="34" t="s">
        <v>192</v>
      </c>
      <c r="K462" s="37">
        <v>41640</v>
      </c>
      <c r="L462" s="105"/>
      <c r="M462" s="105">
        <v>21</v>
      </c>
      <c r="N462" s="105" t="s">
        <v>5</v>
      </c>
      <c r="O462" s="44">
        <v>22672</v>
      </c>
      <c r="P462" s="43">
        <v>1</v>
      </c>
      <c r="Q462" s="34" t="s">
        <v>57</v>
      </c>
      <c r="R462" s="34" t="s">
        <v>193</v>
      </c>
      <c r="S462" s="34">
        <v>56429.47</v>
      </c>
      <c r="T462" s="34">
        <v>27.1296</v>
      </c>
      <c r="U462" s="34"/>
    </row>
    <row r="463" spans="1:21" ht="14" hidden="1" outlineLevel="4">
      <c r="A463" s="34">
        <v>157389</v>
      </c>
      <c r="B463" s="34" t="s">
        <v>836</v>
      </c>
      <c r="C463" s="34" t="s">
        <v>66</v>
      </c>
      <c r="D463" s="34" t="s">
        <v>837</v>
      </c>
      <c r="E463" s="34" t="s">
        <v>772</v>
      </c>
      <c r="F463" s="37">
        <v>37445</v>
      </c>
      <c r="G463" s="37">
        <v>41275</v>
      </c>
      <c r="H463" s="37">
        <v>37445</v>
      </c>
      <c r="I463" s="37">
        <v>36969</v>
      </c>
      <c r="J463" s="34" t="s">
        <v>192</v>
      </c>
      <c r="K463" s="37">
        <v>41640</v>
      </c>
      <c r="L463" s="105"/>
      <c r="M463" s="105">
        <v>21</v>
      </c>
      <c r="N463" s="105" t="s">
        <v>5</v>
      </c>
      <c r="O463" s="44">
        <v>20183</v>
      </c>
      <c r="P463" s="43">
        <v>1</v>
      </c>
      <c r="Q463" s="34" t="s">
        <v>57</v>
      </c>
      <c r="R463" s="34" t="s">
        <v>193</v>
      </c>
      <c r="S463" s="34">
        <v>56429.47</v>
      </c>
      <c r="T463" s="34">
        <v>27.1296</v>
      </c>
      <c r="U463" s="34"/>
    </row>
    <row r="464" spans="1:21" ht="14" hidden="1" outlineLevel="4">
      <c r="A464" s="34">
        <v>185620</v>
      </c>
      <c r="B464" s="34" t="s">
        <v>838</v>
      </c>
      <c r="C464" s="34" t="s">
        <v>66</v>
      </c>
      <c r="D464" s="34" t="s">
        <v>839</v>
      </c>
      <c r="E464" s="34" t="s">
        <v>772</v>
      </c>
      <c r="F464" s="37">
        <v>35023</v>
      </c>
      <c r="G464" s="37">
        <v>40909</v>
      </c>
      <c r="H464" s="37">
        <v>35023</v>
      </c>
      <c r="I464" s="37">
        <v>35023</v>
      </c>
      <c r="J464" s="34" t="s">
        <v>192</v>
      </c>
      <c r="K464" s="37">
        <v>41640</v>
      </c>
      <c r="L464" s="105"/>
      <c r="M464" s="105">
        <v>21</v>
      </c>
      <c r="N464" s="105" t="s">
        <v>5</v>
      </c>
      <c r="O464" s="44">
        <v>20086</v>
      </c>
      <c r="P464" s="43">
        <v>1</v>
      </c>
      <c r="Q464" s="34" t="s">
        <v>57</v>
      </c>
      <c r="R464" s="34" t="s">
        <v>193</v>
      </c>
      <c r="S464" s="34">
        <v>56429.47</v>
      </c>
      <c r="T464" s="34">
        <v>27.1296</v>
      </c>
      <c r="U464" s="34"/>
    </row>
    <row r="465" spans="1:20" ht="14" hidden="1" outlineLevel="4">
      <c r="A465" s="34">
        <v>273763</v>
      </c>
      <c r="B465" s="34" t="s">
        <v>840</v>
      </c>
      <c r="C465" s="34" t="s">
        <v>60</v>
      </c>
      <c r="D465" s="34" t="s">
        <v>841</v>
      </c>
      <c r="E465" s="34" t="s">
        <v>783</v>
      </c>
      <c r="F465" s="37">
        <v>37438</v>
      </c>
      <c r="G465" s="37">
        <v>41640</v>
      </c>
      <c r="H465" s="37">
        <v>37438</v>
      </c>
      <c r="I465" s="37">
        <v>36617</v>
      </c>
      <c r="J465" s="34" t="s">
        <v>192</v>
      </c>
      <c r="K465" s="37">
        <v>41640</v>
      </c>
      <c r="L465" s="105"/>
      <c r="M465" s="105">
        <v>21</v>
      </c>
      <c r="N465" s="105" t="s">
        <v>5</v>
      </c>
      <c r="O465" s="44">
        <v>19108</v>
      </c>
      <c r="P465" s="43">
        <v>1</v>
      </c>
      <c r="Q465" s="34" t="s">
        <v>57</v>
      </c>
      <c r="R465" s="34" t="s">
        <v>193</v>
      </c>
      <c r="S465" s="34">
        <v>56429.47</v>
      </c>
      <c r="T465" s="34">
        <v>27.1296</v>
      </c>
    </row>
    <row r="466" spans="1:20" ht="14" hidden="1" outlineLevel="4">
      <c r="A466" s="34">
        <v>289854</v>
      </c>
      <c r="B466" s="34" t="s">
        <v>842</v>
      </c>
      <c r="C466" s="34" t="s">
        <v>106</v>
      </c>
      <c r="D466" s="34" t="s">
        <v>843</v>
      </c>
      <c r="E466" s="34" t="s">
        <v>778</v>
      </c>
      <c r="F466" s="37">
        <v>35309</v>
      </c>
      <c r="G466" s="37">
        <v>40909</v>
      </c>
      <c r="H466" s="37">
        <v>35309</v>
      </c>
      <c r="I466" s="37">
        <v>32843</v>
      </c>
      <c r="J466" s="34" t="s">
        <v>192</v>
      </c>
      <c r="K466" s="37">
        <v>41640</v>
      </c>
      <c r="L466" s="105"/>
      <c r="M466" s="105">
        <v>21</v>
      </c>
      <c r="N466" s="105" t="s">
        <v>5</v>
      </c>
      <c r="O466" s="44">
        <v>21742</v>
      </c>
      <c r="P466" s="43">
        <v>1</v>
      </c>
      <c r="Q466" s="34" t="s">
        <v>57</v>
      </c>
      <c r="R466" s="34" t="s">
        <v>193</v>
      </c>
      <c r="S466" s="34">
        <v>56429.47</v>
      </c>
      <c r="T466" s="34">
        <v>27.1296</v>
      </c>
    </row>
    <row r="467" spans="1:20" ht="14" outlineLevel="3" collapsed="1">
      <c r="A467" s="34"/>
      <c r="B467" s="34"/>
      <c r="C467" s="34"/>
      <c r="D467" s="34"/>
      <c r="E467" s="34"/>
      <c r="F467" s="37"/>
      <c r="G467" s="37"/>
      <c r="H467" s="37"/>
      <c r="I467" s="37"/>
      <c r="J467" s="34"/>
      <c r="K467" s="37"/>
      <c r="L467" s="105"/>
      <c r="M467" s="105"/>
      <c r="N467" s="105"/>
      <c r="O467" s="42" t="s">
        <v>63</v>
      </c>
      <c r="P467" s="43">
        <f>SUBTOTAL(9,P461:P466)</f>
        <v>6</v>
      </c>
      <c r="Q467" s="34"/>
      <c r="R467" s="34"/>
      <c r="S467" s="34"/>
      <c r="T467" s="34"/>
    </row>
    <row r="468" spans="1:20" ht="14" hidden="1" outlineLevel="4">
      <c r="A468" s="34">
        <v>386558</v>
      </c>
      <c r="B468" s="34" t="s">
        <v>844</v>
      </c>
      <c r="C468" s="34" t="s">
        <v>53</v>
      </c>
      <c r="D468" s="34" t="s">
        <v>845</v>
      </c>
      <c r="E468" s="34" t="s">
        <v>830</v>
      </c>
      <c r="F468" s="37">
        <v>36269</v>
      </c>
      <c r="G468" s="37">
        <v>41275</v>
      </c>
      <c r="H468" s="37">
        <v>36269</v>
      </c>
      <c r="I468" s="37">
        <v>36269</v>
      </c>
      <c r="J468" s="34" t="s">
        <v>192</v>
      </c>
      <c r="K468" s="37">
        <v>41640</v>
      </c>
      <c r="L468" s="105"/>
      <c r="M468" s="105">
        <v>21</v>
      </c>
      <c r="N468" s="105" t="s">
        <v>5</v>
      </c>
      <c r="O468" s="44">
        <v>20563</v>
      </c>
      <c r="P468" s="43">
        <v>0.438</v>
      </c>
      <c r="Q468" s="34" t="s">
        <v>57</v>
      </c>
      <c r="R468" s="34" t="s">
        <v>193</v>
      </c>
      <c r="S468" s="34">
        <v>24716.11</v>
      </c>
      <c r="T468" s="34">
        <v>27.1296</v>
      </c>
    </row>
    <row r="469" spans="1:20" ht="14" outlineLevel="3" collapsed="1">
      <c r="A469" s="34"/>
      <c r="B469" s="34"/>
      <c r="C469" s="34"/>
      <c r="D469" s="34"/>
      <c r="E469" s="34"/>
      <c r="F469" s="37"/>
      <c r="G469" s="37"/>
      <c r="H469" s="37"/>
      <c r="I469" s="37"/>
      <c r="J469" s="34"/>
      <c r="K469" s="37"/>
      <c r="L469" s="105"/>
      <c r="M469" s="105"/>
      <c r="N469" s="105"/>
      <c r="O469" s="42" t="s">
        <v>846</v>
      </c>
      <c r="P469" s="43">
        <f>SUBTOTAL(9,P468:P468)</f>
        <v>0.438</v>
      </c>
      <c r="Q469" s="34"/>
      <c r="R469" s="34"/>
      <c r="S469" s="34"/>
      <c r="T469" s="34"/>
    </row>
    <row r="470" spans="1:20" ht="14" hidden="1" outlineLevel="4">
      <c r="A470" s="34">
        <v>394514</v>
      </c>
      <c r="B470" s="34" t="s">
        <v>847</v>
      </c>
      <c r="C470" s="34" t="s">
        <v>60</v>
      </c>
      <c r="D470" s="34" t="s">
        <v>848</v>
      </c>
      <c r="E470" s="34" t="s">
        <v>772</v>
      </c>
      <c r="F470" s="37">
        <v>38261</v>
      </c>
      <c r="G470" s="37">
        <v>42005</v>
      </c>
      <c r="H470" s="37">
        <v>38261</v>
      </c>
      <c r="I470" s="37">
        <v>38261</v>
      </c>
      <c r="J470" s="34" t="s">
        <v>192</v>
      </c>
      <c r="K470" s="37">
        <v>41640</v>
      </c>
      <c r="L470" s="105"/>
      <c r="M470" s="105">
        <v>21</v>
      </c>
      <c r="N470" s="105" t="s">
        <v>5</v>
      </c>
      <c r="O470" s="44">
        <v>23609</v>
      </c>
      <c r="P470" s="43">
        <v>1</v>
      </c>
      <c r="Q470" s="34" t="s">
        <v>57</v>
      </c>
      <c r="R470" s="34" t="s">
        <v>193</v>
      </c>
      <c r="S470" s="34">
        <v>56429.47</v>
      </c>
      <c r="T470" s="34">
        <v>27.1296</v>
      </c>
    </row>
    <row r="471" spans="1:20" ht="14" hidden="1" outlineLevel="4">
      <c r="A471" s="34">
        <v>427903</v>
      </c>
      <c r="B471" s="34" t="s">
        <v>849</v>
      </c>
      <c r="C471" s="34" t="s">
        <v>60</v>
      </c>
      <c r="D471" s="34" t="s">
        <v>850</v>
      </c>
      <c r="E471" s="34" t="s">
        <v>778</v>
      </c>
      <c r="F471" s="37">
        <v>38677</v>
      </c>
      <c r="G471" s="37">
        <v>40909</v>
      </c>
      <c r="H471" s="37">
        <v>38677</v>
      </c>
      <c r="I471" s="37">
        <v>34677</v>
      </c>
      <c r="J471" s="34" t="s">
        <v>192</v>
      </c>
      <c r="K471" s="37">
        <v>41640</v>
      </c>
      <c r="L471" s="105"/>
      <c r="M471" s="105">
        <v>21</v>
      </c>
      <c r="N471" s="105" t="s">
        <v>5</v>
      </c>
      <c r="O471" s="44">
        <v>18872</v>
      </c>
      <c r="P471" s="43">
        <v>1</v>
      </c>
      <c r="Q471" s="34" t="s">
        <v>57</v>
      </c>
      <c r="R471" s="34" t="s">
        <v>193</v>
      </c>
      <c r="S471" s="34">
        <v>56429.47</v>
      </c>
      <c r="T471" s="34">
        <v>27.1296</v>
      </c>
    </row>
    <row r="472" spans="1:20" ht="14" hidden="1" outlineLevel="4">
      <c r="A472" s="34">
        <v>459228</v>
      </c>
      <c r="B472" s="34" t="s">
        <v>851</v>
      </c>
      <c r="C472" s="34" t="s">
        <v>106</v>
      </c>
      <c r="D472" s="34" t="s">
        <v>852</v>
      </c>
      <c r="E472" s="34" t="s">
        <v>775</v>
      </c>
      <c r="F472" s="37">
        <v>36661</v>
      </c>
      <c r="G472" s="37">
        <v>40909</v>
      </c>
      <c r="H472" s="37">
        <v>36661</v>
      </c>
      <c r="I472" s="37">
        <v>36292</v>
      </c>
      <c r="J472" s="34" t="s">
        <v>192</v>
      </c>
      <c r="K472" s="37">
        <v>41640</v>
      </c>
      <c r="L472" s="105"/>
      <c r="M472" s="105">
        <v>21</v>
      </c>
      <c r="N472" s="105" t="s">
        <v>5</v>
      </c>
      <c r="O472" s="44">
        <v>20569</v>
      </c>
      <c r="P472" s="43">
        <v>1</v>
      </c>
      <c r="Q472" s="34" t="s">
        <v>57</v>
      </c>
      <c r="R472" s="34" t="s">
        <v>193</v>
      </c>
      <c r="S472" s="34">
        <v>56429.47</v>
      </c>
      <c r="T472" s="34">
        <v>27.1296</v>
      </c>
    </row>
    <row r="473" spans="1:20" ht="14" hidden="1" outlineLevel="4">
      <c r="A473" s="34">
        <v>498335</v>
      </c>
      <c r="B473" s="34" t="s">
        <v>853</v>
      </c>
      <c r="C473" s="34" t="s">
        <v>60</v>
      </c>
      <c r="D473" s="34" t="s">
        <v>854</v>
      </c>
      <c r="E473" s="34" t="s">
        <v>772</v>
      </c>
      <c r="F473" s="37">
        <v>35345</v>
      </c>
      <c r="G473" s="37">
        <v>40909</v>
      </c>
      <c r="H473" s="37">
        <v>35345</v>
      </c>
      <c r="I473" s="37">
        <v>28491</v>
      </c>
      <c r="J473" s="34" t="s">
        <v>192</v>
      </c>
      <c r="K473" s="37">
        <v>41640</v>
      </c>
      <c r="L473" s="105"/>
      <c r="M473" s="105">
        <v>21</v>
      </c>
      <c r="N473" s="105" t="s">
        <v>5</v>
      </c>
      <c r="O473" s="44">
        <v>20275</v>
      </c>
      <c r="P473" s="43">
        <v>1</v>
      </c>
      <c r="Q473" s="34" t="s">
        <v>57</v>
      </c>
      <c r="R473" s="34" t="s">
        <v>193</v>
      </c>
      <c r="S473" s="34">
        <v>56429.47</v>
      </c>
      <c r="T473" s="34">
        <v>27.1296</v>
      </c>
    </row>
    <row r="474" spans="1:20" ht="14" hidden="1" outlineLevel="4">
      <c r="A474" s="34">
        <v>518552</v>
      </c>
      <c r="B474" s="34" t="s">
        <v>855</v>
      </c>
      <c r="C474" s="34" t="s">
        <v>53</v>
      </c>
      <c r="D474" s="34" t="s">
        <v>856</v>
      </c>
      <c r="E474" s="34" t="s">
        <v>772</v>
      </c>
      <c r="F474" s="37">
        <v>31562</v>
      </c>
      <c r="G474" s="37">
        <v>40909</v>
      </c>
      <c r="H474" s="37">
        <v>31562</v>
      </c>
      <c r="I474" s="37">
        <v>31562</v>
      </c>
      <c r="J474" s="34" t="s">
        <v>192</v>
      </c>
      <c r="K474" s="37">
        <v>41640</v>
      </c>
      <c r="L474" s="105"/>
      <c r="M474" s="105">
        <v>21</v>
      </c>
      <c r="N474" s="105" t="s">
        <v>5</v>
      </c>
      <c r="O474" s="44">
        <v>17729</v>
      </c>
      <c r="P474" s="43">
        <v>1</v>
      </c>
      <c r="Q474" s="34" t="s">
        <v>57</v>
      </c>
      <c r="R474" s="34" t="s">
        <v>193</v>
      </c>
      <c r="S474" s="34">
        <v>56429.47</v>
      </c>
      <c r="T474" s="34">
        <v>27.1296</v>
      </c>
    </row>
    <row r="475" spans="1:20" ht="14" hidden="1" outlineLevel="4">
      <c r="A475" s="34">
        <v>536757</v>
      </c>
      <c r="B475" s="34" t="s">
        <v>857</v>
      </c>
      <c r="C475" s="34" t="s">
        <v>112</v>
      </c>
      <c r="D475" s="34" t="s">
        <v>858</v>
      </c>
      <c r="E475" s="34" t="s">
        <v>778</v>
      </c>
      <c r="F475" s="37">
        <v>33117</v>
      </c>
      <c r="G475" s="37">
        <v>40909</v>
      </c>
      <c r="H475" s="37">
        <v>33117</v>
      </c>
      <c r="I475" s="37">
        <v>31614</v>
      </c>
      <c r="J475" s="34" t="s">
        <v>192</v>
      </c>
      <c r="K475" s="37">
        <v>41640</v>
      </c>
      <c r="L475" s="105"/>
      <c r="M475" s="105">
        <v>21</v>
      </c>
      <c r="N475" s="105" t="s">
        <v>5</v>
      </c>
      <c r="O475" s="44">
        <v>21935</v>
      </c>
      <c r="P475" s="43">
        <v>1</v>
      </c>
      <c r="Q475" s="34" t="s">
        <v>57</v>
      </c>
      <c r="R475" s="34" t="s">
        <v>193</v>
      </c>
      <c r="S475" s="34">
        <v>56429.47</v>
      </c>
      <c r="T475" s="34">
        <v>27.1296</v>
      </c>
    </row>
    <row r="476" spans="1:20" ht="14" hidden="1" outlineLevel="4">
      <c r="A476" s="34">
        <v>571571</v>
      </c>
      <c r="B476" s="34" t="s">
        <v>859</v>
      </c>
      <c r="C476" s="34" t="s">
        <v>53</v>
      </c>
      <c r="D476" s="34" t="s">
        <v>860</v>
      </c>
      <c r="E476" s="34" t="s">
        <v>772</v>
      </c>
      <c r="F476" s="37">
        <v>36900</v>
      </c>
      <c r="G476" s="37">
        <v>40909</v>
      </c>
      <c r="H476" s="37">
        <v>36900</v>
      </c>
      <c r="I476" s="37">
        <v>36745</v>
      </c>
      <c r="J476" s="34" t="s">
        <v>192</v>
      </c>
      <c r="K476" s="37">
        <v>41640</v>
      </c>
      <c r="L476" s="105"/>
      <c r="M476" s="105">
        <v>21</v>
      </c>
      <c r="N476" s="105" t="s">
        <v>5</v>
      </c>
      <c r="O476" s="44">
        <v>26721</v>
      </c>
      <c r="P476" s="43">
        <v>1</v>
      </c>
      <c r="Q476" s="34" t="s">
        <v>57</v>
      </c>
      <c r="R476" s="34" t="s">
        <v>193</v>
      </c>
      <c r="S476" s="34">
        <v>56429.47</v>
      </c>
      <c r="T476" s="34">
        <v>27.1296</v>
      </c>
    </row>
    <row r="477" spans="1:20" ht="14" hidden="1" outlineLevel="4">
      <c r="A477" s="34">
        <v>579530</v>
      </c>
      <c r="B477" s="34" t="s">
        <v>861</v>
      </c>
      <c r="C477" s="34" t="s">
        <v>60</v>
      </c>
      <c r="D477" s="34" t="s">
        <v>862</v>
      </c>
      <c r="E477" s="34" t="s">
        <v>772</v>
      </c>
      <c r="F477" s="37">
        <v>36262</v>
      </c>
      <c r="G477" s="37">
        <v>40909</v>
      </c>
      <c r="H477" s="37">
        <v>36262</v>
      </c>
      <c r="I477" s="37">
        <v>36262</v>
      </c>
      <c r="J477" s="34" t="s">
        <v>192</v>
      </c>
      <c r="K477" s="37">
        <v>41640</v>
      </c>
      <c r="L477" s="105"/>
      <c r="M477" s="105">
        <v>21</v>
      </c>
      <c r="N477" s="105" t="s">
        <v>5</v>
      </c>
      <c r="O477" s="44">
        <v>21019</v>
      </c>
      <c r="P477" s="43">
        <v>1</v>
      </c>
      <c r="Q477" s="34" t="s">
        <v>57</v>
      </c>
      <c r="R477" s="34" t="s">
        <v>193</v>
      </c>
      <c r="S477" s="34">
        <v>56429.47</v>
      </c>
      <c r="T477" s="34">
        <v>27.1296</v>
      </c>
    </row>
    <row r="478" spans="1:20" ht="14" hidden="1" outlineLevel="4">
      <c r="A478" s="34">
        <v>593021</v>
      </c>
      <c r="B478" s="34" t="s">
        <v>863</v>
      </c>
      <c r="C478" s="34" t="s">
        <v>106</v>
      </c>
      <c r="D478" s="34" t="s">
        <v>864</v>
      </c>
      <c r="E478" s="34" t="s">
        <v>865</v>
      </c>
      <c r="F478" s="37">
        <v>38047</v>
      </c>
      <c r="G478" s="37">
        <v>42005</v>
      </c>
      <c r="H478" s="37">
        <v>38047</v>
      </c>
      <c r="I478" s="37">
        <v>36434</v>
      </c>
      <c r="J478" s="34" t="s">
        <v>192</v>
      </c>
      <c r="K478" s="37">
        <v>41640</v>
      </c>
      <c r="L478" s="105"/>
      <c r="M478" s="105">
        <v>21</v>
      </c>
      <c r="N478" s="105" t="s">
        <v>5</v>
      </c>
      <c r="O478" s="44">
        <v>25619</v>
      </c>
      <c r="P478" s="43">
        <v>1</v>
      </c>
      <c r="Q478" s="34" t="s">
        <v>57</v>
      </c>
      <c r="R478" s="34" t="s">
        <v>193</v>
      </c>
      <c r="S478" s="34">
        <v>56429.47</v>
      </c>
      <c r="T478" s="34">
        <v>27.1296</v>
      </c>
    </row>
    <row r="479" spans="1:20" ht="14" hidden="1" outlineLevel="4">
      <c r="A479" s="34">
        <v>594527</v>
      </c>
      <c r="B479" s="34" t="s">
        <v>866</v>
      </c>
      <c r="C479" s="34" t="s">
        <v>53</v>
      </c>
      <c r="D479" s="34" t="s">
        <v>867</v>
      </c>
      <c r="E479" s="34" t="s">
        <v>868</v>
      </c>
      <c r="F479" s="37">
        <v>33298</v>
      </c>
      <c r="G479" s="37">
        <v>40909</v>
      </c>
      <c r="H479" s="37">
        <v>33298</v>
      </c>
      <c r="I479" s="37">
        <v>29304</v>
      </c>
      <c r="J479" s="34" t="s">
        <v>192</v>
      </c>
      <c r="K479" s="37">
        <v>41640</v>
      </c>
      <c r="L479" s="105"/>
      <c r="M479" s="105">
        <v>21</v>
      </c>
      <c r="N479" s="105" t="s">
        <v>5</v>
      </c>
      <c r="O479" s="44">
        <v>17430</v>
      </c>
      <c r="P479" s="43">
        <v>1</v>
      </c>
      <c r="Q479" s="34" t="s">
        <v>57</v>
      </c>
      <c r="R479" s="34" t="s">
        <v>193</v>
      </c>
      <c r="S479" s="34">
        <v>56429.47</v>
      </c>
      <c r="T479" s="34">
        <v>27.1296</v>
      </c>
    </row>
    <row r="480" spans="1:20" ht="14" outlineLevel="3" collapsed="1">
      <c r="A480" s="34"/>
      <c r="B480" s="34"/>
      <c r="C480" s="34"/>
      <c r="D480" s="34"/>
      <c r="E480" s="34"/>
      <c r="F480" s="37"/>
      <c r="G480" s="37"/>
      <c r="H480" s="37"/>
      <c r="I480" s="37"/>
      <c r="J480" s="34"/>
      <c r="K480" s="37"/>
      <c r="L480" s="105"/>
      <c r="M480" s="105"/>
      <c r="N480" s="105"/>
      <c r="O480" s="42" t="s">
        <v>63</v>
      </c>
      <c r="P480" s="43">
        <f>SUBTOTAL(9,P470:P479)</f>
        <v>10</v>
      </c>
      <c r="Q480" s="34"/>
      <c r="R480" s="34"/>
      <c r="S480" s="34"/>
      <c r="T480" s="34"/>
    </row>
    <row r="481" spans="1:20" ht="14" hidden="1" outlineLevel="4">
      <c r="A481" s="34">
        <v>595411</v>
      </c>
      <c r="B481" s="34" t="s">
        <v>869</v>
      </c>
      <c r="C481" s="34" t="s">
        <v>53</v>
      </c>
      <c r="D481" s="34" t="s">
        <v>870</v>
      </c>
      <c r="E481" s="34" t="s">
        <v>830</v>
      </c>
      <c r="F481" s="37">
        <v>36269</v>
      </c>
      <c r="G481" s="37">
        <v>41275</v>
      </c>
      <c r="H481" s="37">
        <v>36269</v>
      </c>
      <c r="I481" s="37">
        <v>36269</v>
      </c>
      <c r="J481" s="34" t="s">
        <v>192</v>
      </c>
      <c r="K481" s="37">
        <v>41640</v>
      </c>
      <c r="L481" s="105"/>
      <c r="M481" s="105">
        <v>21</v>
      </c>
      <c r="N481" s="105" t="s">
        <v>5</v>
      </c>
      <c r="O481" s="44">
        <v>20124</v>
      </c>
      <c r="P481" s="43">
        <v>0.2</v>
      </c>
      <c r="Q481" s="34" t="s">
        <v>57</v>
      </c>
      <c r="R481" s="34" t="s">
        <v>193</v>
      </c>
      <c r="S481" s="34">
        <v>11285.89</v>
      </c>
      <c r="T481" s="34">
        <v>27.1295</v>
      </c>
    </row>
    <row r="482" spans="1:20" ht="14" outlineLevel="3" collapsed="1">
      <c r="A482" s="34"/>
      <c r="B482" s="34"/>
      <c r="C482" s="34"/>
      <c r="D482" s="34"/>
      <c r="E482" s="34"/>
      <c r="F482" s="37"/>
      <c r="G482" s="37"/>
      <c r="H482" s="37"/>
      <c r="I482" s="37"/>
      <c r="J482" s="34"/>
      <c r="K482" s="37"/>
      <c r="L482" s="105"/>
      <c r="M482" s="105"/>
      <c r="N482" s="105"/>
      <c r="O482" s="42" t="s">
        <v>871</v>
      </c>
      <c r="P482" s="43">
        <f>SUBTOTAL(9,P481:P481)</f>
        <v>0.2</v>
      </c>
      <c r="Q482" s="34"/>
      <c r="R482" s="34"/>
      <c r="S482" s="34"/>
      <c r="T482" s="34"/>
    </row>
    <row r="483" spans="1:20" ht="14" hidden="1" outlineLevel="4">
      <c r="A483" s="34">
        <v>605197</v>
      </c>
      <c r="B483" s="34" t="s">
        <v>872</v>
      </c>
      <c r="C483" s="34" t="s">
        <v>60</v>
      </c>
      <c r="D483" s="34" t="s">
        <v>873</v>
      </c>
      <c r="E483" s="34" t="s">
        <v>772</v>
      </c>
      <c r="F483" s="37">
        <v>31547</v>
      </c>
      <c r="G483" s="37">
        <v>40909</v>
      </c>
      <c r="H483" s="37">
        <v>31547</v>
      </c>
      <c r="I483" s="37">
        <v>31547</v>
      </c>
      <c r="J483" s="34" t="s">
        <v>192</v>
      </c>
      <c r="K483" s="37">
        <v>41640</v>
      </c>
      <c r="L483" s="105"/>
      <c r="M483" s="105">
        <v>21</v>
      </c>
      <c r="N483" s="105" t="s">
        <v>5</v>
      </c>
      <c r="O483" s="44">
        <v>17344</v>
      </c>
      <c r="P483" s="43">
        <v>1</v>
      </c>
      <c r="Q483" s="34" t="s">
        <v>57</v>
      </c>
      <c r="R483" s="34" t="s">
        <v>193</v>
      </c>
      <c r="S483" s="34">
        <v>56429.47</v>
      </c>
      <c r="T483" s="34">
        <v>27.1296</v>
      </c>
    </row>
    <row r="484" spans="1:20" ht="14" hidden="1" outlineLevel="4">
      <c r="A484" s="34">
        <v>610012</v>
      </c>
      <c r="B484" s="34" t="s">
        <v>874</v>
      </c>
      <c r="C484" s="34" t="s">
        <v>60</v>
      </c>
      <c r="D484" s="34" t="s">
        <v>875</v>
      </c>
      <c r="E484" s="34" t="s">
        <v>778</v>
      </c>
      <c r="F484" s="37">
        <v>37327</v>
      </c>
      <c r="G484" s="37">
        <v>41640</v>
      </c>
      <c r="H484" s="37">
        <v>37327</v>
      </c>
      <c r="I484" s="37">
        <v>37032</v>
      </c>
      <c r="J484" s="34" t="s">
        <v>192</v>
      </c>
      <c r="K484" s="37">
        <v>41640</v>
      </c>
      <c r="L484" s="105"/>
      <c r="M484" s="105">
        <v>21</v>
      </c>
      <c r="N484" s="105" t="s">
        <v>5</v>
      </c>
      <c r="O484" s="44">
        <v>25881</v>
      </c>
      <c r="P484" s="43">
        <v>1</v>
      </c>
      <c r="Q484" s="34" t="s">
        <v>57</v>
      </c>
      <c r="R484" s="34" t="s">
        <v>193</v>
      </c>
      <c r="S484" s="34">
        <v>56429.47</v>
      </c>
      <c r="T484" s="34">
        <v>27.1296</v>
      </c>
    </row>
    <row r="485" spans="1:20" ht="14" hidden="1" outlineLevel="4">
      <c r="A485" s="34">
        <v>617411</v>
      </c>
      <c r="B485" s="34" t="s">
        <v>876</v>
      </c>
      <c r="C485" s="34" t="s">
        <v>106</v>
      </c>
      <c r="D485" s="34" t="s">
        <v>877</v>
      </c>
      <c r="E485" s="34" t="s">
        <v>778</v>
      </c>
      <c r="F485" s="37">
        <v>36312</v>
      </c>
      <c r="G485" s="37">
        <v>40909</v>
      </c>
      <c r="H485" s="37">
        <v>36312</v>
      </c>
      <c r="I485" s="37">
        <v>32783</v>
      </c>
      <c r="J485" s="34" t="s">
        <v>192</v>
      </c>
      <c r="K485" s="37">
        <v>41640</v>
      </c>
      <c r="L485" s="105"/>
      <c r="M485" s="105">
        <v>21</v>
      </c>
      <c r="N485" s="105" t="s">
        <v>5</v>
      </c>
      <c r="O485" s="44">
        <v>22907</v>
      </c>
      <c r="P485" s="43">
        <v>1</v>
      </c>
      <c r="Q485" s="34" t="s">
        <v>57</v>
      </c>
      <c r="R485" s="34" t="s">
        <v>193</v>
      </c>
      <c r="S485" s="34">
        <v>56429.47</v>
      </c>
      <c r="T485" s="34">
        <v>27.1296</v>
      </c>
    </row>
    <row r="486" spans="1:20" ht="14" hidden="1" outlineLevel="4">
      <c r="A486" s="34">
        <v>623730</v>
      </c>
      <c r="B486" s="34" t="s">
        <v>878</v>
      </c>
      <c r="C486" s="34" t="s">
        <v>53</v>
      </c>
      <c r="D486" s="34" t="s">
        <v>879</v>
      </c>
      <c r="E486" s="34" t="s">
        <v>772</v>
      </c>
      <c r="F486" s="37">
        <v>35926</v>
      </c>
      <c r="G486" s="37">
        <v>40909</v>
      </c>
      <c r="H486" s="37">
        <v>35926</v>
      </c>
      <c r="I486" s="37">
        <v>35926</v>
      </c>
      <c r="J486" s="34" t="s">
        <v>192</v>
      </c>
      <c r="K486" s="37">
        <v>41640</v>
      </c>
      <c r="L486" s="105"/>
      <c r="M486" s="105">
        <v>21</v>
      </c>
      <c r="N486" s="105" t="s">
        <v>5</v>
      </c>
      <c r="O486" s="44">
        <v>18805</v>
      </c>
      <c r="P486" s="43">
        <v>1</v>
      </c>
      <c r="Q486" s="34" t="s">
        <v>57</v>
      </c>
      <c r="R486" s="34" t="s">
        <v>193</v>
      </c>
      <c r="S486" s="34">
        <v>56429.47</v>
      </c>
      <c r="T486" s="34">
        <v>27.1296</v>
      </c>
    </row>
    <row r="487" spans="1:20" ht="14" hidden="1" outlineLevel="4">
      <c r="A487" s="34">
        <v>629203</v>
      </c>
      <c r="B487" s="34" t="s">
        <v>880</v>
      </c>
      <c r="C487" s="34" t="s">
        <v>66</v>
      </c>
      <c r="D487" s="34" t="s">
        <v>881</v>
      </c>
      <c r="E487" s="34" t="s">
        <v>783</v>
      </c>
      <c r="F487" s="37">
        <v>38169</v>
      </c>
      <c r="G487" s="37">
        <v>42005</v>
      </c>
      <c r="H487" s="37">
        <v>38169</v>
      </c>
      <c r="I487" s="37">
        <v>37196</v>
      </c>
      <c r="J487" s="34" t="s">
        <v>192</v>
      </c>
      <c r="K487" s="37">
        <v>41640</v>
      </c>
      <c r="L487" s="105"/>
      <c r="M487" s="105">
        <v>21</v>
      </c>
      <c r="N487" s="105" t="s">
        <v>5</v>
      </c>
      <c r="O487" s="44">
        <v>21509</v>
      </c>
      <c r="P487" s="43">
        <v>1</v>
      </c>
      <c r="Q487" s="34" t="s">
        <v>57</v>
      </c>
      <c r="R487" s="34" t="s">
        <v>193</v>
      </c>
      <c r="S487" s="34">
        <v>56429.47</v>
      </c>
      <c r="T487" s="34">
        <v>27.1296</v>
      </c>
    </row>
    <row r="488" spans="1:20" ht="14" hidden="1" outlineLevel="4">
      <c r="A488" s="34">
        <v>653306</v>
      </c>
      <c r="B488" s="34" t="s">
        <v>882</v>
      </c>
      <c r="C488" s="34" t="s">
        <v>106</v>
      </c>
      <c r="D488" s="34" t="s">
        <v>883</v>
      </c>
      <c r="E488" s="34" t="s">
        <v>778</v>
      </c>
      <c r="F488" s="37">
        <v>34973</v>
      </c>
      <c r="G488" s="37">
        <v>40909</v>
      </c>
      <c r="H488" s="37">
        <v>34973</v>
      </c>
      <c r="I488" s="37">
        <v>32875</v>
      </c>
      <c r="J488" s="34" t="s">
        <v>192</v>
      </c>
      <c r="K488" s="37">
        <v>41640</v>
      </c>
      <c r="L488" s="105"/>
      <c r="M488" s="105">
        <v>21</v>
      </c>
      <c r="N488" s="105" t="s">
        <v>5</v>
      </c>
      <c r="O488" s="44">
        <v>21911</v>
      </c>
      <c r="P488" s="43">
        <v>1</v>
      </c>
      <c r="Q488" s="34" t="s">
        <v>57</v>
      </c>
      <c r="R488" s="34" t="s">
        <v>193</v>
      </c>
      <c r="S488" s="34">
        <v>56429.47</v>
      </c>
      <c r="T488" s="34">
        <v>27.1296</v>
      </c>
    </row>
    <row r="489" spans="1:20" ht="14" hidden="1" outlineLevel="4">
      <c r="A489" s="34">
        <v>662186</v>
      </c>
      <c r="B489" s="34" t="s">
        <v>884</v>
      </c>
      <c r="C489" s="34" t="s">
        <v>106</v>
      </c>
      <c r="D489" s="34" t="s">
        <v>885</v>
      </c>
      <c r="E489" s="34" t="s">
        <v>772</v>
      </c>
      <c r="F489" s="37">
        <v>37104</v>
      </c>
      <c r="G489" s="37">
        <v>41640</v>
      </c>
      <c r="H489" s="37">
        <v>37104</v>
      </c>
      <c r="I489" s="37">
        <v>37104</v>
      </c>
      <c r="J489" s="34" t="s">
        <v>192</v>
      </c>
      <c r="K489" s="37">
        <v>41640</v>
      </c>
      <c r="L489" s="105"/>
      <c r="M489" s="105">
        <v>21</v>
      </c>
      <c r="N489" s="105" t="s">
        <v>5</v>
      </c>
      <c r="O489" s="44">
        <v>22563</v>
      </c>
      <c r="P489" s="43">
        <v>1</v>
      </c>
      <c r="Q489" s="34" t="s">
        <v>57</v>
      </c>
      <c r="R489" s="34" t="s">
        <v>193</v>
      </c>
      <c r="S489" s="34">
        <v>56429.47</v>
      </c>
      <c r="T489" s="34">
        <v>27.1296</v>
      </c>
    </row>
    <row r="490" spans="1:20" ht="14" hidden="1" outlineLevel="4">
      <c r="A490" s="34">
        <v>737233</v>
      </c>
      <c r="B490" s="34" t="s">
        <v>886</v>
      </c>
      <c r="C490" s="34" t="s">
        <v>53</v>
      </c>
      <c r="D490" s="34" t="s">
        <v>887</v>
      </c>
      <c r="E490" s="34" t="s">
        <v>778</v>
      </c>
      <c r="F490" s="37">
        <v>33117</v>
      </c>
      <c r="G490" s="37">
        <v>40909</v>
      </c>
      <c r="H490" s="37">
        <v>33117</v>
      </c>
      <c r="I490" s="37">
        <v>30081</v>
      </c>
      <c r="J490" s="34" t="s">
        <v>192</v>
      </c>
      <c r="K490" s="37">
        <v>41640</v>
      </c>
      <c r="L490" s="105"/>
      <c r="M490" s="105">
        <v>21</v>
      </c>
      <c r="N490" s="105" t="s">
        <v>5</v>
      </c>
      <c r="O490" s="44">
        <v>19595</v>
      </c>
      <c r="P490" s="43">
        <v>1</v>
      </c>
      <c r="Q490" s="34" t="s">
        <v>57</v>
      </c>
      <c r="R490" s="34" t="s">
        <v>193</v>
      </c>
      <c r="S490" s="34">
        <v>56429.47</v>
      </c>
      <c r="T490" s="34">
        <v>27.1296</v>
      </c>
    </row>
    <row r="491" spans="1:20" ht="14" hidden="1" outlineLevel="4">
      <c r="A491" s="34">
        <v>781337</v>
      </c>
      <c r="B491" s="34" t="s">
        <v>888</v>
      </c>
      <c r="C491" s="34" t="s">
        <v>112</v>
      </c>
      <c r="D491" s="34" t="s">
        <v>889</v>
      </c>
      <c r="E491" s="34" t="s">
        <v>778</v>
      </c>
      <c r="F491" s="37">
        <v>36008</v>
      </c>
      <c r="G491" s="37">
        <v>40909</v>
      </c>
      <c r="H491" s="37">
        <v>36008</v>
      </c>
      <c r="I491" s="37">
        <v>32944</v>
      </c>
      <c r="J491" s="34" t="s">
        <v>192</v>
      </c>
      <c r="K491" s="37">
        <v>41640</v>
      </c>
      <c r="L491" s="105"/>
      <c r="M491" s="105">
        <v>21</v>
      </c>
      <c r="N491" s="105" t="s">
        <v>5</v>
      </c>
      <c r="O491" s="44">
        <v>22683</v>
      </c>
      <c r="P491" s="43">
        <v>1</v>
      </c>
      <c r="Q491" s="34" t="s">
        <v>57</v>
      </c>
      <c r="R491" s="34" t="s">
        <v>193</v>
      </c>
      <c r="S491" s="34">
        <v>56429.47</v>
      </c>
      <c r="T491" s="34">
        <v>27.1296</v>
      </c>
    </row>
    <row r="492" spans="1:20" ht="14" hidden="1" outlineLevel="4">
      <c r="A492" s="34">
        <v>835756</v>
      </c>
      <c r="B492" s="34" t="s">
        <v>890</v>
      </c>
      <c r="C492" s="34" t="s">
        <v>53</v>
      </c>
      <c r="D492" s="34" t="s">
        <v>891</v>
      </c>
      <c r="E492" s="34" t="s">
        <v>778</v>
      </c>
      <c r="F492" s="37">
        <v>38169</v>
      </c>
      <c r="G492" s="37">
        <v>41275</v>
      </c>
      <c r="H492" s="37">
        <v>38169</v>
      </c>
      <c r="I492" s="37">
        <v>36586</v>
      </c>
      <c r="J492" s="34" t="s">
        <v>192</v>
      </c>
      <c r="K492" s="37">
        <v>41640</v>
      </c>
      <c r="L492" s="105"/>
      <c r="M492" s="105">
        <v>21</v>
      </c>
      <c r="N492" s="105" t="s">
        <v>5</v>
      </c>
      <c r="O492" s="44">
        <v>24570</v>
      </c>
      <c r="P492" s="43">
        <v>1</v>
      </c>
      <c r="Q492" s="34" t="s">
        <v>57</v>
      </c>
      <c r="R492" s="34" t="s">
        <v>193</v>
      </c>
      <c r="S492" s="34">
        <v>56429.47</v>
      </c>
      <c r="T492" s="34">
        <v>27.1296</v>
      </c>
    </row>
    <row r="493" spans="1:20" ht="14" hidden="1" outlineLevel="4">
      <c r="A493" s="34">
        <v>848631</v>
      </c>
      <c r="B493" s="34" t="s">
        <v>892</v>
      </c>
      <c r="C493" s="34" t="s">
        <v>106</v>
      </c>
      <c r="D493" s="34" t="s">
        <v>893</v>
      </c>
      <c r="E493" s="34" t="s">
        <v>778</v>
      </c>
      <c r="F493" s="37">
        <v>35947</v>
      </c>
      <c r="G493" s="37">
        <v>40909</v>
      </c>
      <c r="H493" s="37">
        <v>35947</v>
      </c>
      <c r="I493" s="37">
        <v>35947</v>
      </c>
      <c r="J493" s="34" t="s">
        <v>192</v>
      </c>
      <c r="K493" s="37">
        <v>41640</v>
      </c>
      <c r="L493" s="105"/>
      <c r="M493" s="105">
        <v>21</v>
      </c>
      <c r="N493" s="105" t="s">
        <v>5</v>
      </c>
      <c r="O493" s="44">
        <v>19647</v>
      </c>
      <c r="P493" s="43">
        <v>1</v>
      </c>
      <c r="Q493" s="34" t="s">
        <v>57</v>
      </c>
      <c r="R493" s="34" t="s">
        <v>193</v>
      </c>
      <c r="S493" s="34">
        <v>56429.47</v>
      </c>
      <c r="T493" s="34">
        <v>27.1296</v>
      </c>
    </row>
    <row r="494" spans="1:20" ht="14" hidden="1" outlineLevel="4">
      <c r="A494" s="34">
        <v>910595</v>
      </c>
      <c r="B494" s="34" t="s">
        <v>894</v>
      </c>
      <c r="C494" s="34" t="s">
        <v>106</v>
      </c>
      <c r="D494" s="34" t="s">
        <v>895</v>
      </c>
      <c r="E494" s="34" t="s">
        <v>772</v>
      </c>
      <c r="F494" s="37">
        <v>37417</v>
      </c>
      <c r="G494" s="37">
        <v>40909</v>
      </c>
      <c r="H494" s="37">
        <v>37417</v>
      </c>
      <c r="I494" s="37">
        <v>36544</v>
      </c>
      <c r="J494" s="34" t="s">
        <v>192</v>
      </c>
      <c r="K494" s="37">
        <v>41640</v>
      </c>
      <c r="L494" s="105"/>
      <c r="M494" s="105">
        <v>21</v>
      </c>
      <c r="N494" s="105" t="s">
        <v>5</v>
      </c>
      <c r="O494" s="44">
        <v>28148</v>
      </c>
      <c r="P494" s="43">
        <v>1</v>
      </c>
      <c r="Q494" s="34" t="s">
        <v>57</v>
      </c>
      <c r="R494" s="34" t="s">
        <v>193</v>
      </c>
      <c r="S494" s="34">
        <v>56429.47</v>
      </c>
      <c r="T494" s="34">
        <v>27.1296</v>
      </c>
    </row>
    <row r="495" spans="1:20" ht="14" hidden="1" outlineLevel="4">
      <c r="A495" s="34">
        <v>937200</v>
      </c>
      <c r="B495" s="34" t="s">
        <v>896</v>
      </c>
      <c r="C495" s="34" t="s">
        <v>112</v>
      </c>
      <c r="D495" s="34" t="s">
        <v>897</v>
      </c>
      <c r="E495" s="34" t="s">
        <v>778</v>
      </c>
      <c r="F495" s="37">
        <v>36708</v>
      </c>
      <c r="G495" s="37">
        <v>40909</v>
      </c>
      <c r="H495" s="37">
        <v>36708</v>
      </c>
      <c r="I495" s="37">
        <v>34771</v>
      </c>
      <c r="J495" s="34" t="s">
        <v>192</v>
      </c>
      <c r="K495" s="37">
        <v>41640</v>
      </c>
      <c r="L495" s="105"/>
      <c r="M495" s="105">
        <v>21</v>
      </c>
      <c r="N495" s="105" t="s">
        <v>5</v>
      </c>
      <c r="O495" s="44">
        <v>25981</v>
      </c>
      <c r="P495" s="43">
        <v>1</v>
      </c>
      <c r="Q495" s="34" t="s">
        <v>57</v>
      </c>
      <c r="R495" s="34" t="s">
        <v>193</v>
      </c>
      <c r="S495" s="34">
        <v>56429.47</v>
      </c>
      <c r="T495" s="34">
        <v>27.1296</v>
      </c>
    </row>
    <row r="496" spans="1:20" ht="14" hidden="1" outlineLevel="4">
      <c r="A496" s="34">
        <v>964759</v>
      </c>
      <c r="B496" s="34" t="s">
        <v>898</v>
      </c>
      <c r="C496" s="34" t="s">
        <v>60</v>
      </c>
      <c r="D496" s="34" t="s">
        <v>899</v>
      </c>
      <c r="E496" s="34" t="s">
        <v>868</v>
      </c>
      <c r="F496" s="37">
        <v>38327</v>
      </c>
      <c r="G496" s="37">
        <v>42005</v>
      </c>
      <c r="H496" s="37">
        <v>38327</v>
      </c>
      <c r="I496" s="37">
        <v>35947</v>
      </c>
      <c r="J496" s="34" t="s">
        <v>192</v>
      </c>
      <c r="K496" s="37">
        <v>41640</v>
      </c>
      <c r="L496" s="105"/>
      <c r="M496" s="105">
        <v>21</v>
      </c>
      <c r="N496" s="105" t="s">
        <v>5</v>
      </c>
      <c r="O496" s="44">
        <v>26833</v>
      </c>
      <c r="P496" s="43">
        <v>1</v>
      </c>
      <c r="Q496" s="34" t="s">
        <v>57</v>
      </c>
      <c r="R496" s="34" t="s">
        <v>193</v>
      </c>
      <c r="S496" s="34">
        <v>56429.47</v>
      </c>
      <c r="T496" s="34">
        <v>27.1296</v>
      </c>
    </row>
    <row r="497" spans="1:20" ht="14" hidden="1" outlineLevel="4">
      <c r="A497" s="34">
        <v>976795</v>
      </c>
      <c r="B497" s="34" t="s">
        <v>900</v>
      </c>
      <c r="C497" s="34" t="s">
        <v>106</v>
      </c>
      <c r="D497" s="34" t="s">
        <v>901</v>
      </c>
      <c r="E497" s="34" t="s">
        <v>775</v>
      </c>
      <c r="F497" s="37">
        <v>37159</v>
      </c>
      <c r="G497" s="37">
        <v>42005</v>
      </c>
      <c r="H497" s="37">
        <v>37159</v>
      </c>
      <c r="I497" s="37">
        <v>37159</v>
      </c>
      <c r="J497" s="34" t="s">
        <v>192</v>
      </c>
      <c r="K497" s="37">
        <v>41640</v>
      </c>
      <c r="L497" s="105"/>
      <c r="M497" s="105">
        <v>21</v>
      </c>
      <c r="N497" s="105" t="s">
        <v>5</v>
      </c>
      <c r="O497" s="44">
        <v>27456</v>
      </c>
      <c r="P497" s="43">
        <v>1</v>
      </c>
      <c r="Q497" s="34" t="s">
        <v>57</v>
      </c>
      <c r="R497" s="34" t="s">
        <v>193</v>
      </c>
      <c r="S497" s="34">
        <v>56429.47</v>
      </c>
      <c r="T497" s="34">
        <v>27.1296</v>
      </c>
    </row>
    <row r="498" spans="1:20" ht="14" hidden="1" outlineLevel="4">
      <c r="A498" s="34">
        <v>987508</v>
      </c>
      <c r="B498" s="34" t="s">
        <v>902</v>
      </c>
      <c r="C498" s="34" t="s">
        <v>106</v>
      </c>
      <c r="D498" s="34" t="s">
        <v>903</v>
      </c>
      <c r="E498" s="34" t="s">
        <v>778</v>
      </c>
      <c r="F498" s="37">
        <v>36207</v>
      </c>
      <c r="G498" s="37">
        <v>40909</v>
      </c>
      <c r="H498" s="37">
        <v>36207</v>
      </c>
      <c r="I498" s="37">
        <v>34936</v>
      </c>
      <c r="J498" s="34" t="s">
        <v>192</v>
      </c>
      <c r="K498" s="37">
        <v>41640</v>
      </c>
      <c r="L498" s="105"/>
      <c r="M498" s="105">
        <v>21</v>
      </c>
      <c r="N498" s="105" t="s">
        <v>5</v>
      </c>
      <c r="O498" s="44">
        <v>27563</v>
      </c>
      <c r="P498" s="43">
        <v>1</v>
      </c>
      <c r="Q498" s="34" t="s">
        <v>57</v>
      </c>
      <c r="R498" s="34" t="s">
        <v>193</v>
      </c>
      <c r="S498" s="34">
        <v>56429.47</v>
      </c>
      <c r="T498" s="34">
        <v>27.1296</v>
      </c>
    </row>
    <row r="499" spans="1:20" ht="14" hidden="1" outlineLevel="4">
      <c r="A499" s="34">
        <v>1016021</v>
      </c>
      <c r="B499" s="34" t="s">
        <v>904</v>
      </c>
      <c r="C499" s="34" t="s">
        <v>53</v>
      </c>
      <c r="D499" s="34" t="s">
        <v>905</v>
      </c>
      <c r="E499" s="34" t="s">
        <v>868</v>
      </c>
      <c r="F499" s="37">
        <v>37438</v>
      </c>
      <c r="G499" s="37">
        <v>41640</v>
      </c>
      <c r="H499" s="37">
        <v>37438</v>
      </c>
      <c r="I499" s="37">
        <v>36766</v>
      </c>
      <c r="J499" s="34" t="s">
        <v>192</v>
      </c>
      <c r="K499" s="37">
        <v>41640</v>
      </c>
      <c r="L499" s="105"/>
      <c r="M499" s="105">
        <v>21</v>
      </c>
      <c r="N499" s="105" t="s">
        <v>5</v>
      </c>
      <c r="O499" s="44">
        <v>21591</v>
      </c>
      <c r="P499" s="43">
        <v>1</v>
      </c>
      <c r="Q499" s="34" t="s">
        <v>57</v>
      </c>
      <c r="R499" s="34" t="s">
        <v>193</v>
      </c>
      <c r="S499" s="34">
        <v>56429.47</v>
      </c>
      <c r="T499" s="34">
        <v>27.1296</v>
      </c>
    </row>
    <row r="500" spans="1:20" ht="14" hidden="1" outlineLevel="4">
      <c r="A500" s="34">
        <v>1028624</v>
      </c>
      <c r="B500" s="34" t="s">
        <v>906</v>
      </c>
      <c r="C500" s="34" t="s">
        <v>53</v>
      </c>
      <c r="D500" s="34" t="s">
        <v>907</v>
      </c>
      <c r="E500" s="34" t="s">
        <v>772</v>
      </c>
      <c r="F500" s="37">
        <v>37438</v>
      </c>
      <c r="G500" s="37">
        <v>42005</v>
      </c>
      <c r="H500" s="37">
        <v>37438</v>
      </c>
      <c r="I500" s="37">
        <v>36719</v>
      </c>
      <c r="J500" s="34" t="s">
        <v>192</v>
      </c>
      <c r="K500" s="37">
        <v>41640</v>
      </c>
      <c r="L500" s="105"/>
      <c r="M500" s="105">
        <v>21</v>
      </c>
      <c r="N500" s="105" t="s">
        <v>5</v>
      </c>
      <c r="O500" s="44">
        <v>23759</v>
      </c>
      <c r="P500" s="43">
        <v>1</v>
      </c>
      <c r="Q500" s="34" t="s">
        <v>57</v>
      </c>
      <c r="R500" s="34" t="s">
        <v>193</v>
      </c>
      <c r="S500" s="34">
        <v>56429.47</v>
      </c>
      <c r="T500" s="34">
        <v>27.1296</v>
      </c>
    </row>
    <row r="501" spans="1:20" ht="14" hidden="1" outlineLevel="4">
      <c r="A501" s="34">
        <v>1109003</v>
      </c>
      <c r="B501" s="34" t="s">
        <v>908</v>
      </c>
      <c r="C501" s="34" t="s">
        <v>60</v>
      </c>
      <c r="D501" s="34" t="s">
        <v>909</v>
      </c>
      <c r="E501" s="34" t="s">
        <v>772</v>
      </c>
      <c r="F501" s="37">
        <v>34974</v>
      </c>
      <c r="G501" s="37">
        <v>40909</v>
      </c>
      <c r="H501" s="37">
        <v>34974</v>
      </c>
      <c r="I501" s="37">
        <v>34974</v>
      </c>
      <c r="J501" s="34" t="s">
        <v>192</v>
      </c>
      <c r="K501" s="37">
        <v>41640</v>
      </c>
      <c r="L501" s="105"/>
      <c r="M501" s="105">
        <v>21</v>
      </c>
      <c r="N501" s="105" t="s">
        <v>5</v>
      </c>
      <c r="O501" s="44">
        <v>20227</v>
      </c>
      <c r="P501" s="43">
        <v>1</v>
      </c>
      <c r="Q501" s="34" t="s">
        <v>57</v>
      </c>
      <c r="R501" s="34" t="s">
        <v>193</v>
      </c>
      <c r="S501" s="34">
        <v>56429.47</v>
      </c>
      <c r="T501" s="34">
        <v>27.1296</v>
      </c>
    </row>
    <row r="502" spans="1:20" ht="14" hidden="1" outlineLevel="4">
      <c r="A502" s="34">
        <v>1117573</v>
      </c>
      <c r="B502" s="34" t="s">
        <v>910</v>
      </c>
      <c r="C502" s="34" t="s">
        <v>106</v>
      </c>
      <c r="D502" s="34" t="s">
        <v>911</v>
      </c>
      <c r="E502" s="34" t="s">
        <v>865</v>
      </c>
      <c r="F502" s="37">
        <v>38049</v>
      </c>
      <c r="G502" s="37">
        <v>40909</v>
      </c>
      <c r="H502" s="37">
        <v>38049</v>
      </c>
      <c r="I502" s="37">
        <v>36348</v>
      </c>
      <c r="J502" s="34" t="s">
        <v>192</v>
      </c>
      <c r="K502" s="37">
        <v>41640</v>
      </c>
      <c r="L502" s="105"/>
      <c r="M502" s="105">
        <v>21</v>
      </c>
      <c r="N502" s="105" t="s">
        <v>5</v>
      </c>
      <c r="O502" s="44">
        <v>27370</v>
      </c>
      <c r="P502" s="43">
        <v>1</v>
      </c>
      <c r="Q502" s="34" t="s">
        <v>57</v>
      </c>
      <c r="R502" s="34" t="s">
        <v>193</v>
      </c>
      <c r="S502" s="34">
        <v>56429.47</v>
      </c>
      <c r="T502" s="34">
        <v>27.1296</v>
      </c>
    </row>
    <row r="503" spans="1:20" ht="14" hidden="1" outlineLevel="4">
      <c r="A503" s="34">
        <v>1124210</v>
      </c>
      <c r="B503" s="34" t="s">
        <v>912</v>
      </c>
      <c r="C503" s="34" t="s">
        <v>112</v>
      </c>
      <c r="D503" s="34" t="s">
        <v>913</v>
      </c>
      <c r="E503" s="34" t="s">
        <v>778</v>
      </c>
      <c r="F503" s="37">
        <v>36731</v>
      </c>
      <c r="G503" s="37">
        <v>41275</v>
      </c>
      <c r="H503" s="37">
        <v>36731</v>
      </c>
      <c r="I503" s="37">
        <v>36731</v>
      </c>
      <c r="J503" s="34" t="s">
        <v>192</v>
      </c>
      <c r="K503" s="37">
        <v>41640</v>
      </c>
      <c r="L503" s="105"/>
      <c r="M503" s="105">
        <v>21</v>
      </c>
      <c r="N503" s="105" t="s">
        <v>5</v>
      </c>
      <c r="O503" s="44">
        <v>15622</v>
      </c>
      <c r="P503" s="43">
        <v>1</v>
      </c>
      <c r="Q503" s="34" t="s">
        <v>57</v>
      </c>
      <c r="R503" s="34" t="s">
        <v>193</v>
      </c>
      <c r="S503" s="34">
        <v>56429.47</v>
      </c>
      <c r="T503" s="34">
        <v>27.1296</v>
      </c>
    </row>
    <row r="504" spans="1:20" ht="14" hidden="1" outlineLevel="4">
      <c r="A504" s="34">
        <v>1178403</v>
      </c>
      <c r="B504" s="34" t="s">
        <v>914</v>
      </c>
      <c r="C504" s="34" t="s">
        <v>53</v>
      </c>
      <c r="D504" s="34" t="s">
        <v>915</v>
      </c>
      <c r="E504" s="34" t="s">
        <v>772</v>
      </c>
      <c r="F504" s="37">
        <v>38660</v>
      </c>
      <c r="G504" s="37">
        <v>40909</v>
      </c>
      <c r="H504" s="37">
        <v>38660</v>
      </c>
      <c r="I504" s="37">
        <v>36983</v>
      </c>
      <c r="J504" s="34" t="s">
        <v>192</v>
      </c>
      <c r="K504" s="37">
        <v>41640</v>
      </c>
      <c r="L504" s="105"/>
      <c r="M504" s="105">
        <v>21</v>
      </c>
      <c r="N504" s="105" t="s">
        <v>5</v>
      </c>
      <c r="O504" s="44">
        <v>28553</v>
      </c>
      <c r="P504" s="43">
        <v>1</v>
      </c>
      <c r="Q504" s="34" t="s">
        <v>57</v>
      </c>
      <c r="R504" s="34" t="s">
        <v>193</v>
      </c>
      <c r="S504" s="34">
        <v>56429.47</v>
      </c>
      <c r="T504" s="34">
        <v>27.1296</v>
      </c>
    </row>
    <row r="505" spans="1:20" ht="14" hidden="1" outlineLevel="4">
      <c r="A505" s="34">
        <v>1184348</v>
      </c>
      <c r="B505" s="34" t="s">
        <v>916</v>
      </c>
      <c r="C505" s="34" t="s">
        <v>106</v>
      </c>
      <c r="D505" s="34" t="s">
        <v>917</v>
      </c>
      <c r="E505" s="34" t="s">
        <v>772</v>
      </c>
      <c r="F505" s="37">
        <v>37559</v>
      </c>
      <c r="G505" s="37">
        <v>40909</v>
      </c>
      <c r="H505" s="37">
        <v>37559</v>
      </c>
      <c r="I505" s="37">
        <v>36227</v>
      </c>
      <c r="J505" s="34" t="s">
        <v>192</v>
      </c>
      <c r="K505" s="37">
        <v>41640</v>
      </c>
      <c r="L505" s="105"/>
      <c r="M505" s="105">
        <v>21</v>
      </c>
      <c r="N505" s="105" t="s">
        <v>5</v>
      </c>
      <c r="O505" s="44">
        <v>27263</v>
      </c>
      <c r="P505" s="43">
        <v>1</v>
      </c>
      <c r="Q505" s="34" t="s">
        <v>57</v>
      </c>
      <c r="R505" s="34" t="s">
        <v>193</v>
      </c>
      <c r="S505" s="34">
        <v>56429.47</v>
      </c>
      <c r="T505" s="34">
        <v>27.1296</v>
      </c>
    </row>
    <row r="506" spans="1:20" ht="14" hidden="1" outlineLevel="4">
      <c r="A506" s="34">
        <v>1189486</v>
      </c>
      <c r="B506" s="34" t="s">
        <v>918</v>
      </c>
      <c r="C506" s="34" t="s">
        <v>106</v>
      </c>
      <c r="D506" s="34" t="s">
        <v>919</v>
      </c>
      <c r="E506" s="34" t="s">
        <v>865</v>
      </c>
      <c r="F506" s="37">
        <v>36164</v>
      </c>
      <c r="G506" s="37">
        <v>40909</v>
      </c>
      <c r="H506" s="37">
        <v>36164</v>
      </c>
      <c r="I506" s="37">
        <v>35613</v>
      </c>
      <c r="J506" s="34" t="s">
        <v>192</v>
      </c>
      <c r="K506" s="37">
        <v>41640</v>
      </c>
      <c r="L506" s="105"/>
      <c r="M506" s="105">
        <v>21</v>
      </c>
      <c r="N506" s="105" t="s">
        <v>5</v>
      </c>
      <c r="O506" s="44">
        <v>19998</v>
      </c>
      <c r="P506" s="43">
        <v>1</v>
      </c>
      <c r="Q506" s="34" t="s">
        <v>57</v>
      </c>
      <c r="R506" s="34" t="s">
        <v>193</v>
      </c>
      <c r="S506" s="34">
        <v>56429.47</v>
      </c>
      <c r="T506" s="34">
        <v>27.1296</v>
      </c>
    </row>
    <row r="507" spans="1:20" ht="14" hidden="1" outlineLevel="4">
      <c r="A507" s="34">
        <v>1215018</v>
      </c>
      <c r="B507" s="34" t="s">
        <v>920</v>
      </c>
      <c r="C507" s="34" t="s">
        <v>60</v>
      </c>
      <c r="D507" s="34" t="s">
        <v>921</v>
      </c>
      <c r="E507" s="34" t="s">
        <v>772</v>
      </c>
      <c r="F507" s="37">
        <v>37025</v>
      </c>
      <c r="G507" s="37">
        <v>41275</v>
      </c>
      <c r="H507" s="37">
        <v>37025</v>
      </c>
      <c r="I507" s="37">
        <v>36173</v>
      </c>
      <c r="J507" s="34" t="s">
        <v>192</v>
      </c>
      <c r="K507" s="37">
        <v>41640</v>
      </c>
      <c r="L507" s="105"/>
      <c r="M507" s="105">
        <v>21</v>
      </c>
      <c r="N507" s="105" t="s">
        <v>5</v>
      </c>
      <c r="O507" s="44">
        <v>18217</v>
      </c>
      <c r="P507" s="43">
        <v>1</v>
      </c>
      <c r="Q507" s="34" t="s">
        <v>57</v>
      </c>
      <c r="R507" s="34" t="s">
        <v>193</v>
      </c>
      <c r="S507" s="34">
        <v>56429.47</v>
      </c>
      <c r="T507" s="34">
        <v>27.1296</v>
      </c>
    </row>
    <row r="508" spans="1:20" ht="14" hidden="1" outlineLevel="4">
      <c r="A508" s="34">
        <v>1240020</v>
      </c>
      <c r="B508" s="34" t="s">
        <v>922</v>
      </c>
      <c r="C508" s="34" t="s">
        <v>66</v>
      </c>
      <c r="D508" s="34" t="s">
        <v>923</v>
      </c>
      <c r="E508" s="34" t="s">
        <v>778</v>
      </c>
      <c r="F508" s="37">
        <v>36843</v>
      </c>
      <c r="G508" s="37">
        <v>41275</v>
      </c>
      <c r="H508" s="37">
        <v>36843</v>
      </c>
      <c r="I508" s="37">
        <v>36234</v>
      </c>
      <c r="J508" s="34" t="s">
        <v>192</v>
      </c>
      <c r="K508" s="37">
        <v>41640</v>
      </c>
      <c r="L508" s="105"/>
      <c r="M508" s="105">
        <v>21</v>
      </c>
      <c r="N508" s="105" t="s">
        <v>5</v>
      </c>
      <c r="O508" s="44">
        <v>28783</v>
      </c>
      <c r="P508" s="43">
        <v>1</v>
      </c>
      <c r="Q508" s="34" t="s">
        <v>57</v>
      </c>
      <c r="R508" s="34" t="s">
        <v>193</v>
      </c>
      <c r="S508" s="34">
        <v>56429.47</v>
      </c>
      <c r="T508" s="34">
        <v>27.1296</v>
      </c>
    </row>
    <row r="509" spans="1:20" ht="14" hidden="1" outlineLevel="4">
      <c r="A509" s="34">
        <v>1282506</v>
      </c>
      <c r="B509" s="34" t="s">
        <v>924</v>
      </c>
      <c r="C509" s="34" t="s">
        <v>60</v>
      </c>
      <c r="D509" s="34" t="s">
        <v>925</v>
      </c>
      <c r="E509" s="34" t="s">
        <v>926</v>
      </c>
      <c r="F509" s="37">
        <v>38169</v>
      </c>
      <c r="G509" s="37">
        <v>41640</v>
      </c>
      <c r="H509" s="37">
        <v>38169</v>
      </c>
      <c r="I509" s="37">
        <v>36913</v>
      </c>
      <c r="J509" s="34" t="s">
        <v>192</v>
      </c>
      <c r="K509" s="37">
        <v>41640</v>
      </c>
      <c r="L509" s="105"/>
      <c r="M509" s="105">
        <v>21</v>
      </c>
      <c r="N509" s="105" t="s">
        <v>5</v>
      </c>
      <c r="O509" s="44">
        <v>26064</v>
      </c>
      <c r="P509" s="43">
        <v>1</v>
      </c>
      <c r="Q509" s="34" t="s">
        <v>57</v>
      </c>
      <c r="R509" s="34" t="s">
        <v>193</v>
      </c>
      <c r="S509" s="34">
        <v>56429.47</v>
      </c>
      <c r="T509" s="34">
        <v>27.1296</v>
      </c>
    </row>
    <row r="510" spans="1:20" ht="14" hidden="1" outlineLevel="4">
      <c r="A510" s="34">
        <v>1316401</v>
      </c>
      <c r="B510" s="34" t="s">
        <v>927</v>
      </c>
      <c r="C510" s="34" t="s">
        <v>106</v>
      </c>
      <c r="D510" s="34" t="s">
        <v>928</v>
      </c>
      <c r="E510" s="34" t="s">
        <v>772</v>
      </c>
      <c r="F510" s="37">
        <v>36502</v>
      </c>
      <c r="G510" s="37">
        <v>40909</v>
      </c>
      <c r="H510" s="37">
        <v>36502</v>
      </c>
      <c r="I510" s="37">
        <v>36502</v>
      </c>
      <c r="J510" s="34" t="s">
        <v>192</v>
      </c>
      <c r="K510" s="37">
        <v>41640</v>
      </c>
      <c r="L510" s="105"/>
      <c r="M510" s="105">
        <v>21</v>
      </c>
      <c r="N510" s="105" t="s">
        <v>5</v>
      </c>
      <c r="O510" s="44">
        <v>29301</v>
      </c>
      <c r="P510" s="43">
        <v>1</v>
      </c>
      <c r="Q510" s="34" t="s">
        <v>57</v>
      </c>
      <c r="R510" s="34" t="s">
        <v>193</v>
      </c>
      <c r="S510" s="34">
        <v>56429.47</v>
      </c>
      <c r="T510" s="34">
        <v>27.1296</v>
      </c>
    </row>
    <row r="511" spans="1:20" ht="14" hidden="1" outlineLevel="4">
      <c r="A511" s="34">
        <v>1342586</v>
      </c>
      <c r="B511" s="34" t="s">
        <v>929</v>
      </c>
      <c r="C511" s="34" t="s">
        <v>66</v>
      </c>
      <c r="D511" s="34" t="s">
        <v>930</v>
      </c>
      <c r="E511" s="34" t="s">
        <v>778</v>
      </c>
      <c r="F511" s="37">
        <v>38552</v>
      </c>
      <c r="G511" s="37">
        <v>41640</v>
      </c>
      <c r="H511" s="37">
        <v>38552</v>
      </c>
      <c r="I511" s="37">
        <v>36705</v>
      </c>
      <c r="J511" s="34" t="s">
        <v>192</v>
      </c>
      <c r="K511" s="37">
        <v>41640</v>
      </c>
      <c r="L511" s="105"/>
      <c r="M511" s="105">
        <v>21</v>
      </c>
      <c r="N511" s="105" t="s">
        <v>5</v>
      </c>
      <c r="O511" s="44">
        <v>29411</v>
      </c>
      <c r="P511" s="43">
        <v>1</v>
      </c>
      <c r="Q511" s="34" t="s">
        <v>57</v>
      </c>
      <c r="R511" s="34" t="s">
        <v>193</v>
      </c>
      <c r="S511" s="34">
        <v>56429.47</v>
      </c>
      <c r="T511" s="34">
        <v>27.1296</v>
      </c>
    </row>
    <row r="512" spans="1:20" ht="14" hidden="1" outlineLevel="4">
      <c r="A512" s="34">
        <v>1364031</v>
      </c>
      <c r="B512" s="34" t="s">
        <v>931</v>
      </c>
      <c r="C512" s="34" t="s">
        <v>106</v>
      </c>
      <c r="D512" s="34" t="s">
        <v>932</v>
      </c>
      <c r="E512" s="34" t="s">
        <v>805</v>
      </c>
      <c r="F512" s="37">
        <v>38358</v>
      </c>
      <c r="G512" s="37">
        <v>40909</v>
      </c>
      <c r="H512" s="37">
        <v>38358</v>
      </c>
      <c r="I512" s="37">
        <v>37025</v>
      </c>
      <c r="J512" s="34" t="s">
        <v>192</v>
      </c>
      <c r="K512" s="37">
        <v>41640</v>
      </c>
      <c r="L512" s="105"/>
      <c r="M512" s="105">
        <v>21</v>
      </c>
      <c r="N512" s="105" t="s">
        <v>5</v>
      </c>
      <c r="O512" s="44">
        <v>26765</v>
      </c>
      <c r="P512" s="43">
        <v>1</v>
      </c>
      <c r="Q512" s="34" t="s">
        <v>57</v>
      </c>
      <c r="R512" s="34" t="s">
        <v>193</v>
      </c>
      <c r="S512" s="34">
        <v>56429.47</v>
      </c>
      <c r="T512" s="34">
        <v>27.1296</v>
      </c>
    </row>
    <row r="513" spans="1:20" ht="14" hidden="1" outlineLevel="4">
      <c r="A513" s="34">
        <v>1433303</v>
      </c>
      <c r="B513" s="34" t="s">
        <v>933</v>
      </c>
      <c r="C513" s="34" t="s">
        <v>106</v>
      </c>
      <c r="D513" s="34" t="s">
        <v>934</v>
      </c>
      <c r="E513" s="34" t="s">
        <v>778</v>
      </c>
      <c r="F513" s="37">
        <v>38272</v>
      </c>
      <c r="G513" s="37">
        <v>41640</v>
      </c>
      <c r="H513" s="37">
        <v>38272</v>
      </c>
      <c r="I513" s="37">
        <v>38272</v>
      </c>
      <c r="J513" s="34" t="s">
        <v>192</v>
      </c>
      <c r="K513" s="37">
        <v>41640</v>
      </c>
      <c r="L513" s="105"/>
      <c r="M513" s="105">
        <v>21</v>
      </c>
      <c r="N513" s="105" t="s">
        <v>5</v>
      </c>
      <c r="O513" s="44">
        <v>27657</v>
      </c>
      <c r="P513" s="43">
        <v>1</v>
      </c>
      <c r="Q513" s="34" t="s">
        <v>57</v>
      </c>
      <c r="R513" s="34" t="s">
        <v>193</v>
      </c>
      <c r="S513" s="34">
        <v>56429.47</v>
      </c>
      <c r="T513" s="34">
        <v>27.1296</v>
      </c>
    </row>
    <row r="514" spans="1:20" ht="14" hidden="1" outlineLevel="4">
      <c r="A514" s="34">
        <v>1434314</v>
      </c>
      <c r="B514" s="34" t="s">
        <v>935</v>
      </c>
      <c r="C514" s="34" t="s">
        <v>60</v>
      </c>
      <c r="D514" s="34" t="s">
        <v>936</v>
      </c>
      <c r="E514" s="34" t="s">
        <v>772</v>
      </c>
      <c r="F514" s="37">
        <v>36465</v>
      </c>
      <c r="G514" s="37">
        <v>40909</v>
      </c>
      <c r="H514" s="37">
        <v>36465</v>
      </c>
      <c r="I514" s="37">
        <v>36304</v>
      </c>
      <c r="J514" s="34" t="s">
        <v>192</v>
      </c>
      <c r="K514" s="37">
        <v>41640</v>
      </c>
      <c r="L514" s="105"/>
      <c r="M514" s="105">
        <v>21</v>
      </c>
      <c r="N514" s="105" t="s">
        <v>5</v>
      </c>
      <c r="O514" s="44">
        <v>27244</v>
      </c>
      <c r="P514" s="43">
        <v>1</v>
      </c>
      <c r="Q514" s="34" t="s">
        <v>57</v>
      </c>
      <c r="R514" s="34" t="s">
        <v>193</v>
      </c>
      <c r="S514" s="34">
        <v>56429.47</v>
      </c>
      <c r="T514" s="34">
        <v>27.1296</v>
      </c>
    </row>
    <row r="515" spans="1:20" ht="14" hidden="1" outlineLevel="4">
      <c r="A515" s="34">
        <v>1538181</v>
      </c>
      <c r="B515" s="34" t="s">
        <v>937</v>
      </c>
      <c r="C515" s="34" t="s">
        <v>106</v>
      </c>
      <c r="D515" s="34" t="s">
        <v>938</v>
      </c>
      <c r="E515" s="34" t="s">
        <v>865</v>
      </c>
      <c r="F515" s="37">
        <v>37165</v>
      </c>
      <c r="G515" s="37">
        <v>40909</v>
      </c>
      <c r="H515" s="37">
        <v>37165</v>
      </c>
      <c r="I515" s="37">
        <v>37165</v>
      </c>
      <c r="J515" s="34" t="s">
        <v>192</v>
      </c>
      <c r="K515" s="37">
        <v>41640</v>
      </c>
      <c r="L515" s="105"/>
      <c r="M515" s="105">
        <v>21</v>
      </c>
      <c r="N515" s="105" t="s">
        <v>5</v>
      </c>
      <c r="O515" s="44">
        <v>19558</v>
      </c>
      <c r="P515" s="43">
        <v>1</v>
      </c>
      <c r="Q515" s="34" t="s">
        <v>57</v>
      </c>
      <c r="R515" s="34" t="s">
        <v>193</v>
      </c>
      <c r="S515" s="34">
        <v>56429.47</v>
      </c>
      <c r="T515" s="34">
        <v>27.1296</v>
      </c>
    </row>
    <row r="516" spans="1:20" ht="14" hidden="1" outlineLevel="4">
      <c r="A516" s="34">
        <v>1549439</v>
      </c>
      <c r="B516" s="34" t="s">
        <v>939</v>
      </c>
      <c r="C516" s="34" t="s">
        <v>106</v>
      </c>
      <c r="D516" s="34" t="s">
        <v>940</v>
      </c>
      <c r="E516" s="34" t="s">
        <v>772</v>
      </c>
      <c r="F516" s="37">
        <v>38740</v>
      </c>
      <c r="G516" s="37">
        <v>41275</v>
      </c>
      <c r="H516" s="37">
        <v>38740</v>
      </c>
      <c r="I516" s="37">
        <v>37057</v>
      </c>
      <c r="J516" s="34" t="s">
        <v>192</v>
      </c>
      <c r="K516" s="37">
        <v>41640</v>
      </c>
      <c r="L516" s="105"/>
      <c r="M516" s="105">
        <v>21</v>
      </c>
      <c r="N516" s="105" t="s">
        <v>5</v>
      </c>
      <c r="O516" s="44">
        <v>29099</v>
      </c>
      <c r="P516" s="43">
        <v>1</v>
      </c>
      <c r="Q516" s="34" t="s">
        <v>57</v>
      </c>
      <c r="R516" s="34" t="s">
        <v>193</v>
      </c>
      <c r="S516" s="34">
        <v>56429.47</v>
      </c>
      <c r="T516" s="34">
        <v>27.1296</v>
      </c>
    </row>
    <row r="517" spans="1:20" ht="14" hidden="1" outlineLevel="4">
      <c r="A517" s="34">
        <v>164534</v>
      </c>
      <c r="B517" s="34" t="s">
        <v>941</v>
      </c>
      <c r="C517" s="34" t="s">
        <v>106</v>
      </c>
      <c r="D517" s="34" t="s">
        <v>942</v>
      </c>
      <c r="E517" s="34" t="s">
        <v>865</v>
      </c>
      <c r="F517" s="37">
        <v>38449</v>
      </c>
      <c r="G517" s="37">
        <v>40909</v>
      </c>
      <c r="H517" s="37">
        <v>38449</v>
      </c>
      <c r="I517" s="37">
        <v>36495</v>
      </c>
      <c r="J517" s="34" t="s">
        <v>192</v>
      </c>
      <c r="K517" s="37">
        <v>41673</v>
      </c>
      <c r="L517" s="105"/>
      <c r="M517" s="105">
        <v>21</v>
      </c>
      <c r="N517" s="105" t="s">
        <v>5</v>
      </c>
      <c r="O517" s="44">
        <v>23130</v>
      </c>
      <c r="P517" s="43">
        <v>1</v>
      </c>
      <c r="Q517" s="34" t="s">
        <v>57</v>
      </c>
      <c r="R517" s="34" t="s">
        <v>193</v>
      </c>
      <c r="S517" s="34">
        <v>56429.47</v>
      </c>
      <c r="T517" s="34">
        <v>27.1296</v>
      </c>
    </row>
    <row r="518" spans="1:20" ht="14" hidden="1" outlineLevel="4">
      <c r="A518" s="34">
        <v>543870</v>
      </c>
      <c r="B518" s="34" t="s">
        <v>943</v>
      </c>
      <c r="C518" s="34" t="s">
        <v>60</v>
      </c>
      <c r="D518" s="34" t="s">
        <v>944</v>
      </c>
      <c r="E518" s="34" t="s">
        <v>868</v>
      </c>
      <c r="F518" s="37">
        <v>36171</v>
      </c>
      <c r="G518" s="37">
        <v>40909</v>
      </c>
      <c r="H518" s="37">
        <v>36171</v>
      </c>
      <c r="I518" s="37">
        <v>31474</v>
      </c>
      <c r="J518" s="34" t="s">
        <v>192</v>
      </c>
      <c r="K518" s="37">
        <v>41699</v>
      </c>
      <c r="L518" s="105"/>
      <c r="M518" s="105">
        <v>21</v>
      </c>
      <c r="N518" s="105" t="s">
        <v>5</v>
      </c>
      <c r="O518" s="44">
        <v>23003</v>
      </c>
      <c r="P518" s="43">
        <v>1</v>
      </c>
      <c r="Q518" s="34" t="s">
        <v>57</v>
      </c>
      <c r="R518" s="34" t="s">
        <v>193</v>
      </c>
      <c r="S518" s="34">
        <v>56429.47</v>
      </c>
      <c r="T518" s="34">
        <v>27.1296</v>
      </c>
    </row>
    <row r="519" spans="1:20" ht="14" hidden="1" outlineLevel="4">
      <c r="A519" s="34">
        <v>600599</v>
      </c>
      <c r="B519" s="34" t="s">
        <v>945</v>
      </c>
      <c r="C519" s="34" t="s">
        <v>60</v>
      </c>
      <c r="D519" s="34" t="s">
        <v>946</v>
      </c>
      <c r="E519" s="34" t="s">
        <v>868</v>
      </c>
      <c r="F519" s="37">
        <v>38356</v>
      </c>
      <c r="G519" s="37">
        <v>42005</v>
      </c>
      <c r="H519" s="37">
        <v>38356</v>
      </c>
      <c r="I519" s="37">
        <v>38356</v>
      </c>
      <c r="J519" s="34" t="s">
        <v>192</v>
      </c>
      <c r="K519" s="37">
        <v>41699</v>
      </c>
      <c r="L519" s="105"/>
      <c r="M519" s="105">
        <v>21</v>
      </c>
      <c r="N519" s="105" t="s">
        <v>5</v>
      </c>
      <c r="O519" s="44">
        <v>19379</v>
      </c>
      <c r="P519" s="43">
        <v>1</v>
      </c>
      <c r="Q519" s="34" t="s">
        <v>57</v>
      </c>
      <c r="R519" s="34" t="s">
        <v>193</v>
      </c>
      <c r="S519" s="34">
        <v>56429.47</v>
      </c>
      <c r="T519" s="34">
        <v>27.1296</v>
      </c>
    </row>
    <row r="520" spans="1:20" ht="14" hidden="1" outlineLevel="4">
      <c r="A520" s="34">
        <v>1351773</v>
      </c>
      <c r="B520" s="34" t="s">
        <v>947</v>
      </c>
      <c r="C520" s="34" t="s">
        <v>66</v>
      </c>
      <c r="D520" s="34" t="s">
        <v>948</v>
      </c>
      <c r="E520" s="34" t="s">
        <v>868</v>
      </c>
      <c r="F520" s="37">
        <v>36549</v>
      </c>
      <c r="G520" s="37">
        <v>41640</v>
      </c>
      <c r="H520" s="37">
        <v>36549</v>
      </c>
      <c r="I520" s="37">
        <v>36549</v>
      </c>
      <c r="J520" s="34" t="s">
        <v>192</v>
      </c>
      <c r="K520" s="37">
        <v>41760</v>
      </c>
      <c r="L520" s="105"/>
      <c r="M520" s="105">
        <v>21</v>
      </c>
      <c r="N520" s="105" t="s">
        <v>5</v>
      </c>
      <c r="O520" s="44">
        <v>28615</v>
      </c>
      <c r="P520" s="43">
        <v>1</v>
      </c>
      <c r="Q520" s="34" t="s">
        <v>57</v>
      </c>
      <c r="R520" s="34" t="s">
        <v>193</v>
      </c>
      <c r="S520" s="34">
        <v>56429.47</v>
      </c>
      <c r="T520" s="34">
        <v>27.1296</v>
      </c>
    </row>
    <row r="521" spans="1:20" ht="14" hidden="1" outlineLevel="4">
      <c r="A521" s="34">
        <v>1423952</v>
      </c>
      <c r="B521" s="34" t="s">
        <v>949</v>
      </c>
      <c r="C521" s="34" t="s">
        <v>66</v>
      </c>
      <c r="D521" s="34" t="s">
        <v>950</v>
      </c>
      <c r="E521" s="34" t="s">
        <v>772</v>
      </c>
      <c r="F521" s="37">
        <v>38488</v>
      </c>
      <c r="G521" s="37">
        <v>40909</v>
      </c>
      <c r="H521" s="37">
        <v>38488</v>
      </c>
      <c r="I521" s="37">
        <v>38488</v>
      </c>
      <c r="J521" s="34" t="s">
        <v>192</v>
      </c>
      <c r="K521" s="37">
        <v>41890</v>
      </c>
      <c r="L521" s="105"/>
      <c r="M521" s="105">
        <v>21</v>
      </c>
      <c r="N521" s="105" t="s">
        <v>5</v>
      </c>
      <c r="O521" s="44">
        <v>26077</v>
      </c>
      <c r="P521" s="43">
        <v>1</v>
      </c>
      <c r="Q521" s="34" t="s">
        <v>57</v>
      </c>
      <c r="R521" s="34" t="s">
        <v>193</v>
      </c>
      <c r="S521" s="34">
        <v>56429.47</v>
      </c>
      <c r="T521" s="34">
        <v>27.1296</v>
      </c>
    </row>
    <row r="522" spans="1:20" ht="14" hidden="1" outlineLevel="4">
      <c r="A522" s="34">
        <v>817758</v>
      </c>
      <c r="B522" s="34" t="s">
        <v>951</v>
      </c>
      <c r="C522" s="34" t="s">
        <v>53</v>
      </c>
      <c r="D522" s="34" t="s">
        <v>952</v>
      </c>
      <c r="E522" s="34" t="s">
        <v>772</v>
      </c>
      <c r="F522" s="37">
        <v>38489</v>
      </c>
      <c r="G522" s="37">
        <v>40909</v>
      </c>
      <c r="H522" s="37">
        <v>38489</v>
      </c>
      <c r="I522" s="37">
        <v>36976</v>
      </c>
      <c r="J522" s="34" t="s">
        <v>192</v>
      </c>
      <c r="K522" s="37">
        <v>41913</v>
      </c>
      <c r="L522" s="105"/>
      <c r="M522" s="105">
        <v>21</v>
      </c>
      <c r="N522" s="105" t="s">
        <v>5</v>
      </c>
      <c r="O522" s="44">
        <v>24130</v>
      </c>
      <c r="P522" s="43">
        <v>1</v>
      </c>
      <c r="Q522" s="34" t="s">
        <v>57</v>
      </c>
      <c r="R522" s="34" t="s">
        <v>193</v>
      </c>
      <c r="S522" s="34">
        <v>56429.47</v>
      </c>
      <c r="T522" s="34">
        <v>27.1296</v>
      </c>
    </row>
    <row r="523" spans="1:20" ht="14" outlineLevel="3" collapsed="1">
      <c r="A523" s="34"/>
      <c r="B523" s="34"/>
      <c r="C523" s="34"/>
      <c r="D523" s="34"/>
      <c r="E523" s="34"/>
      <c r="F523" s="37"/>
      <c r="G523" s="37"/>
      <c r="H523" s="37"/>
      <c r="I523" s="37"/>
      <c r="J523" s="34"/>
      <c r="K523" s="37"/>
      <c r="L523" s="105"/>
      <c r="M523" s="105"/>
      <c r="N523" s="105"/>
      <c r="O523" s="42" t="s">
        <v>63</v>
      </c>
      <c r="P523" s="43">
        <f>SUBTOTAL(9,P483:P522)</f>
        <v>40</v>
      </c>
      <c r="Q523" s="34"/>
      <c r="R523" s="34"/>
      <c r="S523" s="34"/>
      <c r="T523" s="34"/>
    </row>
    <row r="524" spans="1:20" ht="14" outlineLevel="2">
      <c r="A524" s="34"/>
      <c r="B524" s="34"/>
      <c r="C524" s="34"/>
      <c r="D524" s="34"/>
      <c r="E524" s="34"/>
      <c r="F524" s="37"/>
      <c r="G524" s="37"/>
      <c r="H524" s="37"/>
      <c r="I524" s="37"/>
      <c r="J524" s="34"/>
      <c r="K524" s="37"/>
      <c r="L524" s="105"/>
      <c r="M524" s="106" t="s">
        <v>150</v>
      </c>
      <c r="N524" s="105">
        <f>SUBTOTAL(3,N459:N522)</f>
        <v>59</v>
      </c>
      <c r="O524" s="44"/>
      <c r="P524" s="43">
        <f>SUM(P523,P482,P480,P469,P467,P460)</f>
        <v>56.938000000000002</v>
      </c>
      <c r="Q524" s="34"/>
      <c r="R524" s="34"/>
      <c r="S524" s="34"/>
      <c r="T524" s="34"/>
    </row>
    <row r="525" spans="1:20" ht="14" outlineLevel="1">
      <c r="A525" s="34"/>
      <c r="B525" s="34"/>
      <c r="C525" s="34"/>
      <c r="D525" s="34"/>
      <c r="E525" s="34"/>
      <c r="F525" s="37"/>
      <c r="G525" s="37"/>
      <c r="H525" s="37"/>
      <c r="I525" s="37"/>
      <c r="J525" s="34"/>
      <c r="K525" s="37"/>
      <c r="L525" s="106" t="s">
        <v>953</v>
      </c>
      <c r="M525" s="105">
        <f>SUBTOTAL(3,M415:M522)</f>
        <v>94</v>
      </c>
      <c r="N525" s="105"/>
      <c r="O525" s="44"/>
      <c r="P525" s="43"/>
      <c r="Q525" s="34"/>
      <c r="R525" s="34"/>
      <c r="S525" s="34"/>
      <c r="T525" s="34"/>
    </row>
    <row r="526" spans="1:20" ht="14" hidden="1" outlineLevel="4">
      <c r="A526" s="34">
        <v>2064448</v>
      </c>
      <c r="B526" s="34" t="s">
        <v>954</v>
      </c>
      <c r="C526" s="34" t="s">
        <v>60</v>
      </c>
      <c r="D526" s="34" t="s">
        <v>955</v>
      </c>
      <c r="E526" s="34" t="s">
        <v>956</v>
      </c>
      <c r="F526" s="37">
        <v>41834</v>
      </c>
      <c r="G526" s="34"/>
      <c r="H526" s="34"/>
      <c r="I526" s="34"/>
      <c r="J526" s="34" t="s">
        <v>192</v>
      </c>
      <c r="K526" s="37">
        <v>41834</v>
      </c>
      <c r="L526" s="55"/>
      <c r="M526" s="55">
        <v>22</v>
      </c>
      <c r="N526" s="55" t="s">
        <v>6</v>
      </c>
      <c r="O526" s="37">
        <v>31516</v>
      </c>
      <c r="P526" s="34">
        <v>1</v>
      </c>
      <c r="Q526" s="34" t="s">
        <v>57</v>
      </c>
      <c r="R526" s="34" t="s">
        <v>193</v>
      </c>
      <c r="S526" s="34">
        <v>39425.4</v>
      </c>
      <c r="T526" s="34">
        <v>18.954499999999999</v>
      </c>
    </row>
    <row r="527" spans="1:20" ht="14" hidden="1" outlineLevel="4">
      <c r="A527" s="34">
        <v>2065090</v>
      </c>
      <c r="B527" s="34" t="s">
        <v>957</v>
      </c>
      <c r="C527" s="34" t="s">
        <v>66</v>
      </c>
      <c r="D527" s="34" t="s">
        <v>958</v>
      </c>
      <c r="E527" s="34" t="s">
        <v>956</v>
      </c>
      <c r="F527" s="37">
        <v>41911</v>
      </c>
      <c r="G527" s="34"/>
      <c r="H527" s="34"/>
      <c r="I527" s="34"/>
      <c r="J527" s="34" t="s">
        <v>192</v>
      </c>
      <c r="K527" s="37">
        <v>41911</v>
      </c>
      <c r="L527" s="57">
        <v>41915</v>
      </c>
      <c r="M527" s="55">
        <v>22</v>
      </c>
      <c r="N527" s="55" t="s">
        <v>6</v>
      </c>
      <c r="O527" s="37">
        <v>30953</v>
      </c>
      <c r="P527" s="34">
        <v>1</v>
      </c>
      <c r="Q527" s="34" t="s">
        <v>57</v>
      </c>
      <c r="R527" s="34" t="s">
        <v>193</v>
      </c>
      <c r="S527" s="34">
        <v>39425.4</v>
      </c>
      <c r="T527" s="34">
        <v>18.954499999999999</v>
      </c>
    </row>
    <row r="528" spans="1:20" ht="14" outlineLevel="3" collapsed="1">
      <c r="A528" s="34"/>
      <c r="B528" s="34"/>
      <c r="C528" s="34"/>
      <c r="D528" s="34"/>
      <c r="E528" s="34"/>
      <c r="F528" s="37"/>
      <c r="G528" s="34"/>
      <c r="H528" s="34"/>
      <c r="I528" s="34"/>
      <c r="J528" s="34"/>
      <c r="K528" s="37"/>
      <c r="L528" s="57"/>
      <c r="M528" s="55"/>
      <c r="N528" s="55"/>
      <c r="O528" s="40" t="s">
        <v>63</v>
      </c>
      <c r="P528" s="34">
        <f>SUBTOTAL(9,P526:P527)</f>
        <v>2</v>
      </c>
      <c r="Q528" s="34"/>
      <c r="R528" s="34"/>
      <c r="S528" s="34"/>
      <c r="T528" s="34"/>
    </row>
    <row r="529" spans="1:20" ht="14" outlineLevel="2">
      <c r="A529" s="34"/>
      <c r="B529" s="34"/>
      <c r="C529" s="34"/>
      <c r="D529" s="34"/>
      <c r="E529" s="34"/>
      <c r="F529" s="37"/>
      <c r="G529" s="34"/>
      <c r="H529" s="34"/>
      <c r="I529" s="34"/>
      <c r="J529" s="34"/>
      <c r="K529" s="37"/>
      <c r="L529" s="57"/>
      <c r="M529" s="60" t="s">
        <v>119</v>
      </c>
      <c r="N529" s="55">
        <f>SUBTOTAL(3,N526:N527)</f>
        <v>2</v>
      </c>
      <c r="O529" s="37"/>
      <c r="P529" s="34"/>
      <c r="Q529" s="34"/>
      <c r="R529" s="34"/>
      <c r="S529" s="34"/>
      <c r="T529" s="34"/>
    </row>
    <row r="530" spans="1:20" ht="14" hidden="1" outlineLevel="4">
      <c r="A530" s="34">
        <v>2061738</v>
      </c>
      <c r="B530" s="34" t="s">
        <v>959</v>
      </c>
      <c r="C530" s="34" t="s">
        <v>53</v>
      </c>
      <c r="D530" s="34" t="s">
        <v>960</v>
      </c>
      <c r="E530" s="34" t="s">
        <v>961</v>
      </c>
      <c r="F530" s="37">
        <v>41372</v>
      </c>
      <c r="G530" s="37">
        <v>42005</v>
      </c>
      <c r="H530" s="34"/>
      <c r="I530" s="34"/>
      <c r="J530" s="34" t="s">
        <v>192</v>
      </c>
      <c r="K530" s="37">
        <v>41640</v>
      </c>
      <c r="L530" s="55"/>
      <c r="M530" s="55">
        <v>22</v>
      </c>
      <c r="N530" s="55" t="s">
        <v>8</v>
      </c>
      <c r="O530" s="37">
        <v>27229</v>
      </c>
      <c r="P530" s="34">
        <v>1</v>
      </c>
      <c r="Q530" s="34" t="s">
        <v>57</v>
      </c>
      <c r="R530" s="34" t="s">
        <v>193</v>
      </c>
      <c r="S530" s="34">
        <v>43466.5</v>
      </c>
      <c r="T530" s="34">
        <v>20.897400000000001</v>
      </c>
    </row>
    <row r="531" spans="1:20" ht="14" outlineLevel="3" collapsed="1">
      <c r="A531" s="34"/>
      <c r="B531" s="34"/>
      <c r="C531" s="34"/>
      <c r="D531" s="34"/>
      <c r="E531" s="34"/>
      <c r="F531" s="37"/>
      <c r="G531" s="37"/>
      <c r="H531" s="34"/>
      <c r="I531" s="34"/>
      <c r="J531" s="34"/>
      <c r="K531" s="37"/>
      <c r="L531" s="55"/>
      <c r="M531" s="55"/>
      <c r="N531" s="55"/>
      <c r="O531" s="40" t="s">
        <v>63</v>
      </c>
      <c r="P531" s="34">
        <f>SUBTOTAL(9,P530:P530)</f>
        <v>1</v>
      </c>
      <c r="Q531" s="34"/>
      <c r="R531" s="34"/>
      <c r="S531" s="34"/>
      <c r="T531" s="34"/>
    </row>
    <row r="532" spans="1:20" ht="14" outlineLevel="2">
      <c r="A532" s="34"/>
      <c r="B532" s="34"/>
      <c r="C532" s="34"/>
      <c r="D532" s="34"/>
      <c r="E532" s="34"/>
      <c r="F532" s="37"/>
      <c r="G532" s="37"/>
      <c r="H532" s="34"/>
      <c r="I532" s="34"/>
      <c r="J532" s="34"/>
      <c r="K532" s="37"/>
      <c r="L532" s="55"/>
      <c r="M532" s="60" t="s">
        <v>155</v>
      </c>
      <c r="N532" s="55">
        <f>SUBTOTAL(3,N530:N530)</f>
        <v>1</v>
      </c>
      <c r="O532" s="37"/>
      <c r="P532" s="34"/>
      <c r="Q532" s="34"/>
      <c r="R532" s="34"/>
      <c r="S532" s="34"/>
      <c r="T532" s="34"/>
    </row>
    <row r="533" spans="1:20" ht="14" hidden="1" outlineLevel="4">
      <c r="A533" s="34">
        <v>1168535</v>
      </c>
      <c r="B533" s="34" t="s">
        <v>962</v>
      </c>
      <c r="C533" s="34" t="s">
        <v>53</v>
      </c>
      <c r="D533" s="34" t="s">
        <v>963</v>
      </c>
      <c r="E533" s="34" t="s">
        <v>956</v>
      </c>
      <c r="F533" s="37">
        <v>36502</v>
      </c>
      <c r="G533" s="37">
        <v>40909</v>
      </c>
      <c r="H533" s="37">
        <v>36502</v>
      </c>
      <c r="I533" s="37">
        <v>36502</v>
      </c>
      <c r="J533" s="34" t="s">
        <v>192</v>
      </c>
      <c r="K533" s="37">
        <v>41752</v>
      </c>
      <c r="L533" s="55"/>
      <c r="M533" s="55">
        <v>22</v>
      </c>
      <c r="N533" s="55" t="s">
        <v>0</v>
      </c>
      <c r="O533" s="37">
        <v>27766</v>
      </c>
      <c r="P533" s="34">
        <v>1</v>
      </c>
      <c r="Q533" s="34" t="s">
        <v>57</v>
      </c>
      <c r="R533" s="34" t="s">
        <v>193</v>
      </c>
      <c r="S533" s="34">
        <v>52833.81</v>
      </c>
      <c r="T533" s="34">
        <v>25.4009</v>
      </c>
    </row>
    <row r="534" spans="1:20" ht="14" outlineLevel="3" collapsed="1">
      <c r="A534" s="34"/>
      <c r="B534" s="34"/>
      <c r="C534" s="34"/>
      <c r="D534" s="34"/>
      <c r="E534" s="34"/>
      <c r="F534" s="37"/>
      <c r="G534" s="37"/>
      <c r="H534" s="37"/>
      <c r="I534" s="37"/>
      <c r="J534" s="34"/>
      <c r="K534" s="37"/>
      <c r="L534" s="55"/>
      <c r="M534" s="55"/>
      <c r="N534" s="55"/>
      <c r="O534" s="40" t="s">
        <v>63</v>
      </c>
      <c r="P534" s="34">
        <f>SUBTOTAL(9,P533:P533)</f>
        <v>1</v>
      </c>
      <c r="Q534" s="34"/>
      <c r="R534" s="34"/>
      <c r="S534" s="34"/>
      <c r="T534" s="34"/>
    </row>
    <row r="535" spans="1:20" ht="14" outlineLevel="2">
      <c r="A535" s="34"/>
      <c r="B535" s="34"/>
      <c r="C535" s="34"/>
      <c r="D535" s="34"/>
      <c r="E535" s="34"/>
      <c r="F535" s="37"/>
      <c r="G535" s="37"/>
      <c r="H535" s="37"/>
      <c r="I535" s="37"/>
      <c r="J535" s="34"/>
      <c r="K535" s="37"/>
      <c r="L535" s="55"/>
      <c r="M535" s="60" t="s">
        <v>158</v>
      </c>
      <c r="N535" s="55">
        <f>SUBTOTAL(3,N533:N533)</f>
        <v>1</v>
      </c>
      <c r="O535" s="37"/>
      <c r="P535" s="34"/>
      <c r="Q535" s="34"/>
      <c r="R535" s="34"/>
      <c r="S535" s="34"/>
      <c r="T535" s="34"/>
    </row>
    <row r="536" spans="1:20" ht="14" hidden="1" outlineLevel="4">
      <c r="A536" s="34">
        <v>1094959</v>
      </c>
      <c r="B536" s="34" t="s">
        <v>964</v>
      </c>
      <c r="C536" s="34" t="s">
        <v>106</v>
      </c>
      <c r="D536" s="34" t="s">
        <v>965</v>
      </c>
      <c r="E536" s="34" t="s">
        <v>966</v>
      </c>
      <c r="F536" s="37">
        <v>35490</v>
      </c>
      <c r="G536" s="37">
        <v>42005</v>
      </c>
      <c r="H536" s="34"/>
      <c r="I536" s="34"/>
      <c r="J536" s="34" t="s">
        <v>192</v>
      </c>
      <c r="K536" s="37">
        <v>41640</v>
      </c>
      <c r="L536" s="55"/>
      <c r="M536" s="55">
        <v>22</v>
      </c>
      <c r="N536" s="55" t="s">
        <v>1</v>
      </c>
      <c r="O536" s="37">
        <v>27700</v>
      </c>
      <c r="P536" s="34">
        <v>1</v>
      </c>
      <c r="Q536" s="34" t="s">
        <v>57</v>
      </c>
      <c r="R536" s="34" t="s">
        <v>193</v>
      </c>
      <c r="S536" s="34">
        <v>53890.48</v>
      </c>
      <c r="T536" s="34">
        <v>25.908899999999999</v>
      </c>
    </row>
    <row r="537" spans="1:20" ht="14" hidden="1" outlineLevel="4">
      <c r="A537" s="34">
        <v>1817584</v>
      </c>
      <c r="B537" s="34" t="s">
        <v>967</v>
      </c>
      <c r="C537" s="34" t="s">
        <v>106</v>
      </c>
      <c r="D537" s="34" t="s">
        <v>968</v>
      </c>
      <c r="E537" s="34" t="s">
        <v>956</v>
      </c>
      <c r="F537" s="37">
        <v>38544</v>
      </c>
      <c r="G537" s="37">
        <v>42005</v>
      </c>
      <c r="H537" s="34"/>
      <c r="I537" s="34"/>
      <c r="J537" s="34" t="s">
        <v>192</v>
      </c>
      <c r="K537" s="37">
        <v>41671</v>
      </c>
      <c r="L537" s="55"/>
      <c r="M537" s="55">
        <v>22</v>
      </c>
      <c r="N537" s="55" t="s">
        <v>1</v>
      </c>
      <c r="O537" s="37">
        <v>31773</v>
      </c>
      <c r="P537" s="34">
        <v>1</v>
      </c>
      <c r="Q537" s="34" t="s">
        <v>57</v>
      </c>
      <c r="R537" s="34" t="s">
        <v>193</v>
      </c>
      <c r="S537" s="34">
        <v>53890.48</v>
      </c>
      <c r="T537" s="34">
        <v>25.908899999999999</v>
      </c>
    </row>
    <row r="538" spans="1:20" ht="14" outlineLevel="3" collapsed="1">
      <c r="A538" s="34"/>
      <c r="B538" s="34"/>
      <c r="C538" s="34"/>
      <c r="D538" s="34"/>
      <c r="E538" s="34"/>
      <c r="F538" s="37"/>
      <c r="G538" s="37"/>
      <c r="H538" s="34"/>
      <c r="I538" s="34"/>
      <c r="J538" s="34"/>
      <c r="K538" s="37"/>
      <c r="L538" s="71"/>
      <c r="M538" s="71"/>
      <c r="N538" s="71"/>
      <c r="O538" s="73" t="s">
        <v>63</v>
      </c>
      <c r="P538" s="71">
        <f>SUBTOTAL(9,P536:P537)</f>
        <v>2</v>
      </c>
      <c r="Q538" s="34"/>
      <c r="R538" s="34"/>
      <c r="S538" s="34"/>
      <c r="T538" s="34"/>
    </row>
    <row r="539" spans="1:20" ht="14" outlineLevel="2">
      <c r="A539" s="34"/>
      <c r="B539" s="34"/>
      <c r="C539" s="34"/>
      <c r="D539" s="34"/>
      <c r="E539" s="34"/>
      <c r="F539" s="37"/>
      <c r="G539" s="37"/>
      <c r="H539" s="34"/>
      <c r="I539" s="34"/>
      <c r="J539" s="34"/>
      <c r="K539" s="37"/>
      <c r="L539" s="71"/>
      <c r="M539" s="74" t="s">
        <v>122</v>
      </c>
      <c r="N539" s="71">
        <f>SUBTOTAL(3,N536:N537)</f>
        <v>2</v>
      </c>
      <c r="O539" s="75"/>
      <c r="P539" s="71"/>
      <c r="Q539" s="34"/>
      <c r="R539" s="34"/>
      <c r="S539" s="34"/>
      <c r="T539" s="34"/>
    </row>
    <row r="540" spans="1:20" ht="14" hidden="1" outlineLevel="4">
      <c r="A540" s="34">
        <v>981306</v>
      </c>
      <c r="B540" s="34" t="s">
        <v>969</v>
      </c>
      <c r="C540" s="34" t="s">
        <v>106</v>
      </c>
      <c r="D540" s="34" t="s">
        <v>970</v>
      </c>
      <c r="E540" s="34" t="s">
        <v>956</v>
      </c>
      <c r="F540" s="37">
        <v>38460</v>
      </c>
      <c r="G540" s="37">
        <v>42005</v>
      </c>
      <c r="H540" s="37">
        <v>38460</v>
      </c>
      <c r="I540" s="37">
        <v>38460</v>
      </c>
      <c r="J540" s="34" t="s">
        <v>192</v>
      </c>
      <c r="K540" s="37">
        <v>41640</v>
      </c>
      <c r="L540" s="71"/>
      <c r="M540" s="71">
        <v>22</v>
      </c>
      <c r="N540" s="71" t="s">
        <v>2</v>
      </c>
      <c r="O540" s="75">
        <v>26962</v>
      </c>
      <c r="P540" s="71">
        <v>1</v>
      </c>
      <c r="Q540" s="34" t="s">
        <v>57</v>
      </c>
      <c r="R540" s="34" t="s">
        <v>193</v>
      </c>
      <c r="S540" s="34">
        <v>54618</v>
      </c>
      <c r="T540" s="34">
        <v>26.258700000000001</v>
      </c>
    </row>
    <row r="541" spans="1:20" ht="14" hidden="1" outlineLevel="4">
      <c r="A541" s="34">
        <v>1098975</v>
      </c>
      <c r="B541" s="34" t="s">
        <v>971</v>
      </c>
      <c r="C541" s="34" t="s">
        <v>60</v>
      </c>
      <c r="D541" s="34" t="s">
        <v>972</v>
      </c>
      <c r="E541" s="34" t="s">
        <v>956</v>
      </c>
      <c r="F541" s="37">
        <v>39387</v>
      </c>
      <c r="G541" s="37">
        <v>42005</v>
      </c>
      <c r="H541" s="34"/>
      <c r="I541" s="34"/>
      <c r="J541" s="34" t="s">
        <v>192</v>
      </c>
      <c r="K541" s="37">
        <v>41640</v>
      </c>
      <c r="L541" s="71"/>
      <c r="M541" s="71">
        <v>22</v>
      </c>
      <c r="N541" s="71" t="s">
        <v>2</v>
      </c>
      <c r="O541" s="75">
        <v>27784</v>
      </c>
      <c r="P541" s="71">
        <v>1</v>
      </c>
      <c r="Q541" s="34" t="s">
        <v>57</v>
      </c>
      <c r="R541" s="34" t="s">
        <v>193</v>
      </c>
      <c r="S541" s="34">
        <v>54618</v>
      </c>
      <c r="T541" s="34">
        <v>26.258700000000001</v>
      </c>
    </row>
    <row r="542" spans="1:20" ht="14" outlineLevel="3" collapsed="1">
      <c r="A542" s="34"/>
      <c r="B542" s="34"/>
      <c r="C542" s="34"/>
      <c r="D542" s="34"/>
      <c r="E542" s="34"/>
      <c r="F542" s="37"/>
      <c r="G542" s="37"/>
      <c r="H542" s="34"/>
      <c r="I542" s="34"/>
      <c r="J542" s="34"/>
      <c r="K542" s="37"/>
      <c r="L542" s="71"/>
      <c r="M542" s="71"/>
      <c r="N542" s="71"/>
      <c r="O542" s="73" t="s">
        <v>63</v>
      </c>
      <c r="P542" s="71">
        <f>SUBTOTAL(9,P540:P541)</f>
        <v>2</v>
      </c>
      <c r="Q542" s="34"/>
      <c r="R542" s="34"/>
      <c r="S542" s="34"/>
      <c r="T542" s="34"/>
    </row>
    <row r="543" spans="1:20" ht="14" outlineLevel="2">
      <c r="A543" s="34"/>
      <c r="B543" s="34"/>
      <c r="C543" s="34"/>
      <c r="D543" s="34"/>
      <c r="E543" s="34"/>
      <c r="F543" s="37"/>
      <c r="G543" s="37"/>
      <c r="H543" s="34"/>
      <c r="I543" s="34"/>
      <c r="J543" s="34"/>
      <c r="K543" s="37"/>
      <c r="L543" s="71"/>
      <c r="M543" s="74" t="s">
        <v>128</v>
      </c>
      <c r="N543" s="71">
        <f>SUBTOTAL(3,N540:N541)</f>
        <v>2</v>
      </c>
      <c r="O543" s="75"/>
      <c r="P543" s="71"/>
      <c r="Q543" s="34"/>
      <c r="R543" s="34"/>
      <c r="S543" s="34"/>
      <c r="T543" s="34"/>
    </row>
    <row r="544" spans="1:20" ht="14" hidden="1" outlineLevel="4">
      <c r="A544" s="34">
        <v>1295235</v>
      </c>
      <c r="B544" s="34" t="s">
        <v>973</v>
      </c>
      <c r="C544" s="34" t="s">
        <v>53</v>
      </c>
      <c r="D544" s="34" t="s">
        <v>974</v>
      </c>
      <c r="E544" s="34" t="s">
        <v>956</v>
      </c>
      <c r="F544" s="37">
        <v>38362</v>
      </c>
      <c r="G544" s="37">
        <v>42005</v>
      </c>
      <c r="H544" s="37">
        <v>38362</v>
      </c>
      <c r="I544" s="37">
        <v>38362</v>
      </c>
      <c r="J544" s="34" t="s">
        <v>192</v>
      </c>
      <c r="K544" s="37">
        <v>41674</v>
      </c>
      <c r="L544" s="71"/>
      <c r="M544" s="71">
        <v>22</v>
      </c>
      <c r="N544" s="71" t="s">
        <v>3</v>
      </c>
      <c r="O544" s="75">
        <v>29412</v>
      </c>
      <c r="P544" s="71">
        <v>0.75</v>
      </c>
      <c r="Q544" s="34" t="s">
        <v>57</v>
      </c>
      <c r="R544" s="34" t="s">
        <v>193</v>
      </c>
      <c r="S544" s="34">
        <v>41516.51</v>
      </c>
      <c r="T544" s="34">
        <v>19.959900000000001</v>
      </c>
    </row>
    <row r="545" spans="1:21" ht="14" outlineLevel="3" collapsed="1">
      <c r="A545" s="34"/>
      <c r="B545" s="34"/>
      <c r="C545" s="34"/>
      <c r="D545" s="34"/>
      <c r="E545" s="34"/>
      <c r="F545" s="37"/>
      <c r="G545" s="37"/>
      <c r="H545" s="37"/>
      <c r="I545" s="37"/>
      <c r="J545" s="34"/>
      <c r="K545" s="37"/>
      <c r="L545" s="71"/>
      <c r="M545" s="71"/>
      <c r="N545" s="71"/>
      <c r="O545" s="73" t="s">
        <v>86</v>
      </c>
      <c r="P545" s="71">
        <f>SUBTOTAL(9,P544:P544)</f>
        <v>0.75</v>
      </c>
      <c r="Q545" s="34"/>
      <c r="R545" s="34"/>
      <c r="S545" s="34"/>
      <c r="T545" s="34"/>
    </row>
    <row r="546" spans="1:21" ht="14" outlineLevel="2">
      <c r="A546" s="34"/>
      <c r="B546" s="34"/>
      <c r="C546" s="34"/>
      <c r="D546" s="34"/>
      <c r="E546" s="34"/>
      <c r="F546" s="37"/>
      <c r="G546" s="37"/>
      <c r="H546" s="37"/>
      <c r="I546" s="37"/>
      <c r="J546" s="34"/>
      <c r="K546" s="37"/>
      <c r="L546" s="71"/>
      <c r="M546" s="74" t="s">
        <v>365</v>
      </c>
      <c r="N546" s="71">
        <f>SUBTOTAL(3,N544:N544)</f>
        <v>1</v>
      </c>
      <c r="O546" s="75"/>
      <c r="P546" s="71"/>
      <c r="Q546" s="34"/>
      <c r="R546" s="34"/>
      <c r="S546" s="34"/>
      <c r="T546" s="34"/>
    </row>
    <row r="547" spans="1:21" ht="14" hidden="1" outlineLevel="4">
      <c r="A547" s="34">
        <v>1037591</v>
      </c>
      <c r="B547" s="34" t="s">
        <v>975</v>
      </c>
      <c r="C547" s="34" t="s">
        <v>60</v>
      </c>
      <c r="D547" s="34" t="s">
        <v>976</v>
      </c>
      <c r="E547" s="34" t="s">
        <v>961</v>
      </c>
      <c r="F547" s="37">
        <v>38749</v>
      </c>
      <c r="G547" s="37">
        <v>42005</v>
      </c>
      <c r="H547" s="37">
        <v>38749</v>
      </c>
      <c r="I547" s="37">
        <v>38749</v>
      </c>
      <c r="J547" s="34" t="s">
        <v>192</v>
      </c>
      <c r="K547" s="37">
        <v>41640</v>
      </c>
      <c r="L547" s="71"/>
      <c r="M547" s="71">
        <v>22</v>
      </c>
      <c r="N547" s="71" t="s">
        <v>4</v>
      </c>
      <c r="O547" s="75">
        <v>18939</v>
      </c>
      <c r="P547" s="71">
        <v>1</v>
      </c>
      <c r="Q547" s="34" t="s">
        <v>57</v>
      </c>
      <c r="R547" s="34" t="s">
        <v>193</v>
      </c>
      <c r="S547" s="34">
        <v>56102.64</v>
      </c>
      <c r="T547" s="34">
        <v>26.9724</v>
      </c>
    </row>
    <row r="548" spans="1:21" ht="14" outlineLevel="3" collapsed="1">
      <c r="A548" s="34"/>
      <c r="B548" s="34"/>
      <c r="C548" s="34"/>
      <c r="D548" s="34"/>
      <c r="E548" s="34"/>
      <c r="F548" s="37"/>
      <c r="G548" s="37"/>
      <c r="H548" s="37"/>
      <c r="I548" s="37"/>
      <c r="J548" s="34"/>
      <c r="K548" s="37"/>
      <c r="L548" s="71"/>
      <c r="M548" s="71"/>
      <c r="N548" s="71"/>
      <c r="O548" s="73" t="s">
        <v>63</v>
      </c>
      <c r="P548" s="71">
        <f>SUBTOTAL(9,P547:P547)</f>
        <v>1</v>
      </c>
      <c r="Q548" s="34"/>
      <c r="R548" s="34"/>
      <c r="S548" s="34"/>
      <c r="T548" s="34"/>
    </row>
    <row r="549" spans="1:21" ht="14" outlineLevel="2">
      <c r="A549" s="34"/>
      <c r="B549" s="34"/>
      <c r="C549" s="34"/>
      <c r="D549" s="34"/>
      <c r="E549" s="34"/>
      <c r="F549" s="37"/>
      <c r="G549" s="37"/>
      <c r="H549" s="37"/>
      <c r="I549" s="37"/>
      <c r="J549" s="34"/>
      <c r="K549" s="37"/>
      <c r="L549" s="71"/>
      <c r="M549" s="74" t="s">
        <v>162</v>
      </c>
      <c r="N549" s="71">
        <f>SUBTOTAL(3,N547:N547)</f>
        <v>1</v>
      </c>
      <c r="O549" s="75"/>
      <c r="P549" s="71"/>
      <c r="Q549" s="34"/>
      <c r="R549" s="34"/>
      <c r="S549" s="34"/>
      <c r="T549" s="34"/>
    </row>
    <row r="550" spans="1:21" ht="14" hidden="1" outlineLevel="4">
      <c r="A550" s="34">
        <v>137817</v>
      </c>
      <c r="B550" s="34" t="s">
        <v>977</v>
      </c>
      <c r="C550" s="34" t="s">
        <v>106</v>
      </c>
      <c r="D550" s="34" t="s">
        <v>978</v>
      </c>
      <c r="E550" s="34" t="s">
        <v>956</v>
      </c>
      <c r="F550" s="37">
        <v>36692</v>
      </c>
      <c r="G550" s="37">
        <v>40909</v>
      </c>
      <c r="H550" s="37">
        <v>36692</v>
      </c>
      <c r="I550" s="37">
        <v>36692</v>
      </c>
      <c r="J550" s="34" t="s">
        <v>192</v>
      </c>
      <c r="K550" s="37">
        <v>41640</v>
      </c>
      <c r="L550" s="71"/>
      <c r="M550" s="71">
        <v>22</v>
      </c>
      <c r="N550" s="71" t="s">
        <v>5</v>
      </c>
      <c r="O550" s="75">
        <v>21389</v>
      </c>
      <c r="P550" s="71">
        <v>1</v>
      </c>
      <c r="Q550" s="34" t="s">
        <v>57</v>
      </c>
      <c r="R550" s="34" t="s">
        <v>193</v>
      </c>
      <c r="S550" s="34">
        <v>58066.239999999998</v>
      </c>
      <c r="T550" s="34">
        <v>27.916499999999999</v>
      </c>
      <c r="U550" s="34"/>
    </row>
    <row r="551" spans="1:21" ht="14" hidden="1" outlineLevel="4">
      <c r="A551" s="34">
        <v>295700</v>
      </c>
      <c r="B551" s="34" t="s">
        <v>979</v>
      </c>
      <c r="C551" s="34" t="s">
        <v>66</v>
      </c>
      <c r="D551" s="34" t="s">
        <v>980</v>
      </c>
      <c r="E551" s="34" t="s">
        <v>961</v>
      </c>
      <c r="F551" s="37">
        <v>35521</v>
      </c>
      <c r="G551" s="37">
        <v>40909</v>
      </c>
      <c r="H551" s="37">
        <v>35521</v>
      </c>
      <c r="I551" s="37">
        <v>35521</v>
      </c>
      <c r="J551" s="34" t="s">
        <v>192</v>
      </c>
      <c r="K551" s="37">
        <v>41640</v>
      </c>
      <c r="L551" s="71"/>
      <c r="M551" s="71">
        <v>22</v>
      </c>
      <c r="N551" s="71" t="s">
        <v>5</v>
      </c>
      <c r="O551" s="75">
        <v>15754</v>
      </c>
      <c r="P551" s="71">
        <v>1</v>
      </c>
      <c r="Q551" s="34" t="s">
        <v>57</v>
      </c>
      <c r="R551" s="34" t="s">
        <v>193</v>
      </c>
      <c r="S551" s="34">
        <v>58066.239999999998</v>
      </c>
      <c r="T551" s="34">
        <v>27.916499999999999</v>
      </c>
    </row>
    <row r="552" spans="1:21" ht="14" hidden="1" outlineLevel="4">
      <c r="A552" s="34">
        <v>377837</v>
      </c>
      <c r="B552" s="34" t="s">
        <v>981</v>
      </c>
      <c r="C552" s="34" t="s">
        <v>60</v>
      </c>
      <c r="D552" s="34" t="s">
        <v>982</v>
      </c>
      <c r="E552" s="34" t="s">
        <v>956</v>
      </c>
      <c r="F552" s="37">
        <v>36526</v>
      </c>
      <c r="G552" s="37">
        <v>40909</v>
      </c>
      <c r="H552" s="37">
        <v>36526</v>
      </c>
      <c r="I552" s="37">
        <v>33497</v>
      </c>
      <c r="J552" s="34" t="s">
        <v>192</v>
      </c>
      <c r="K552" s="37">
        <v>41640</v>
      </c>
      <c r="L552" s="71"/>
      <c r="M552" s="71">
        <v>22</v>
      </c>
      <c r="N552" s="71" t="s">
        <v>5</v>
      </c>
      <c r="O552" s="75">
        <v>22145</v>
      </c>
      <c r="P552" s="71">
        <v>1</v>
      </c>
      <c r="Q552" s="34" t="s">
        <v>57</v>
      </c>
      <c r="R552" s="34" t="s">
        <v>193</v>
      </c>
      <c r="S552" s="34">
        <v>58066.239999999998</v>
      </c>
      <c r="T552" s="34">
        <v>27.916499999999999</v>
      </c>
    </row>
    <row r="553" spans="1:21" ht="14" hidden="1" outlineLevel="4">
      <c r="A553" s="34">
        <v>453591</v>
      </c>
      <c r="B553" s="34" t="s">
        <v>983</v>
      </c>
      <c r="C553" s="34" t="s">
        <v>60</v>
      </c>
      <c r="D553" s="34" t="s">
        <v>984</v>
      </c>
      <c r="E553" s="34" t="s">
        <v>956</v>
      </c>
      <c r="F553" s="37">
        <v>37257</v>
      </c>
      <c r="G553" s="37">
        <v>40909</v>
      </c>
      <c r="H553" s="37">
        <v>37257</v>
      </c>
      <c r="I553" s="37">
        <v>36255</v>
      </c>
      <c r="J553" s="34" t="s">
        <v>192</v>
      </c>
      <c r="K553" s="37">
        <v>41640</v>
      </c>
      <c r="L553" s="71"/>
      <c r="M553" s="71">
        <v>22</v>
      </c>
      <c r="N553" s="71" t="s">
        <v>5</v>
      </c>
      <c r="O553" s="75">
        <v>19285</v>
      </c>
      <c r="P553" s="71">
        <v>1</v>
      </c>
      <c r="Q553" s="34" t="s">
        <v>57</v>
      </c>
      <c r="R553" s="34" t="s">
        <v>193</v>
      </c>
      <c r="S553" s="34">
        <v>58066.239999999998</v>
      </c>
      <c r="T553" s="34">
        <v>27.916499999999999</v>
      </c>
    </row>
    <row r="554" spans="1:21" ht="14" hidden="1" outlineLevel="4">
      <c r="A554" s="34">
        <v>493354</v>
      </c>
      <c r="B554" s="34" t="s">
        <v>985</v>
      </c>
      <c r="C554" s="34" t="s">
        <v>112</v>
      </c>
      <c r="D554" s="34" t="s">
        <v>986</v>
      </c>
      <c r="E554" s="34" t="s">
        <v>956</v>
      </c>
      <c r="F554" s="37">
        <v>36342</v>
      </c>
      <c r="G554" s="37">
        <v>40909</v>
      </c>
      <c r="H554" s="37">
        <v>36342</v>
      </c>
      <c r="I554" s="37">
        <v>32209</v>
      </c>
      <c r="J554" s="34" t="s">
        <v>192</v>
      </c>
      <c r="K554" s="37">
        <v>41640</v>
      </c>
      <c r="L554" s="71"/>
      <c r="M554" s="71">
        <v>22</v>
      </c>
      <c r="N554" s="71" t="s">
        <v>5</v>
      </c>
      <c r="O554" s="75">
        <v>22209</v>
      </c>
      <c r="P554" s="71">
        <v>1</v>
      </c>
      <c r="Q554" s="34" t="s">
        <v>57</v>
      </c>
      <c r="R554" s="34" t="s">
        <v>193</v>
      </c>
      <c r="S554" s="34">
        <v>58066.239999999998</v>
      </c>
      <c r="T554" s="34">
        <v>27.916499999999999</v>
      </c>
    </row>
    <row r="555" spans="1:21" ht="14" hidden="1" outlineLevel="4">
      <c r="A555" s="34">
        <v>593561</v>
      </c>
      <c r="B555" s="34" t="s">
        <v>987</v>
      </c>
      <c r="C555" s="34" t="s">
        <v>66</v>
      </c>
      <c r="D555" s="34" t="s">
        <v>988</v>
      </c>
      <c r="E555" s="34" t="s">
        <v>961</v>
      </c>
      <c r="F555" s="37">
        <v>35309</v>
      </c>
      <c r="G555" s="37">
        <v>40909</v>
      </c>
      <c r="H555" s="37">
        <v>35309</v>
      </c>
      <c r="I555" s="37">
        <v>31082</v>
      </c>
      <c r="J555" s="34" t="s">
        <v>192</v>
      </c>
      <c r="K555" s="37">
        <v>41640</v>
      </c>
      <c r="L555" s="71"/>
      <c r="M555" s="71">
        <v>22</v>
      </c>
      <c r="N555" s="71" t="s">
        <v>5</v>
      </c>
      <c r="O555" s="75">
        <v>16324</v>
      </c>
      <c r="P555" s="71">
        <v>1</v>
      </c>
      <c r="Q555" s="34" t="s">
        <v>57</v>
      </c>
      <c r="R555" s="34" t="s">
        <v>193</v>
      </c>
      <c r="S555" s="34">
        <v>58066.239999999998</v>
      </c>
      <c r="T555" s="34">
        <v>27.916499999999999</v>
      </c>
    </row>
    <row r="556" spans="1:21" ht="14" hidden="1" outlineLevel="4">
      <c r="A556" s="34">
        <v>614398</v>
      </c>
      <c r="B556" s="34" t="s">
        <v>989</v>
      </c>
      <c r="C556" s="34" t="s">
        <v>53</v>
      </c>
      <c r="D556" s="34" t="s">
        <v>990</v>
      </c>
      <c r="E556" s="34" t="s">
        <v>961</v>
      </c>
      <c r="F556" s="37">
        <v>36241</v>
      </c>
      <c r="G556" s="37">
        <v>40909</v>
      </c>
      <c r="H556" s="37">
        <v>36241</v>
      </c>
      <c r="I556" s="37">
        <v>31537</v>
      </c>
      <c r="J556" s="34" t="s">
        <v>192</v>
      </c>
      <c r="K556" s="37">
        <v>41640</v>
      </c>
      <c r="L556" s="71"/>
      <c r="M556" s="71">
        <v>22</v>
      </c>
      <c r="N556" s="71" t="s">
        <v>5</v>
      </c>
      <c r="O556" s="75">
        <v>22259</v>
      </c>
      <c r="P556" s="71">
        <v>1</v>
      </c>
      <c r="Q556" s="34" t="s">
        <v>57</v>
      </c>
      <c r="R556" s="34" t="s">
        <v>193</v>
      </c>
      <c r="S556" s="34">
        <v>58066.239999999998</v>
      </c>
      <c r="T556" s="34">
        <v>27.916499999999999</v>
      </c>
    </row>
    <row r="557" spans="1:21" ht="14" hidden="1" outlineLevel="4">
      <c r="A557" s="34">
        <v>624386</v>
      </c>
      <c r="B557" s="34" t="s">
        <v>991</v>
      </c>
      <c r="C557" s="34" t="s">
        <v>106</v>
      </c>
      <c r="D557" s="34" t="s">
        <v>992</v>
      </c>
      <c r="E557" s="34" t="s">
        <v>956</v>
      </c>
      <c r="F557" s="37">
        <v>38009</v>
      </c>
      <c r="G557" s="37">
        <v>40909</v>
      </c>
      <c r="H557" s="37">
        <v>38009</v>
      </c>
      <c r="I557" s="37">
        <v>35907</v>
      </c>
      <c r="J557" s="34" t="s">
        <v>192</v>
      </c>
      <c r="K557" s="37">
        <v>41640</v>
      </c>
      <c r="L557" s="71"/>
      <c r="M557" s="71">
        <v>22</v>
      </c>
      <c r="N557" s="71" t="s">
        <v>5</v>
      </c>
      <c r="O557" s="75">
        <v>23221</v>
      </c>
      <c r="P557" s="71">
        <v>1</v>
      </c>
      <c r="Q557" s="34" t="s">
        <v>57</v>
      </c>
      <c r="R557" s="34" t="s">
        <v>193</v>
      </c>
      <c r="S557" s="34">
        <v>58066.239999999998</v>
      </c>
      <c r="T557" s="34">
        <v>27.916499999999999</v>
      </c>
    </row>
    <row r="558" spans="1:21" ht="14" hidden="1" outlineLevel="4">
      <c r="A558" s="34">
        <v>643374</v>
      </c>
      <c r="B558" s="34" t="s">
        <v>993</v>
      </c>
      <c r="C558" s="34" t="s">
        <v>66</v>
      </c>
      <c r="D558" s="34" t="s">
        <v>994</v>
      </c>
      <c r="E558" s="34" t="s">
        <v>956</v>
      </c>
      <c r="F558" s="37">
        <v>38482</v>
      </c>
      <c r="G558" s="37">
        <v>40909</v>
      </c>
      <c r="H558" s="37">
        <v>38482</v>
      </c>
      <c r="I558" s="37">
        <v>36528</v>
      </c>
      <c r="J558" s="34" t="s">
        <v>192</v>
      </c>
      <c r="K558" s="37">
        <v>41640</v>
      </c>
      <c r="L558" s="71"/>
      <c r="M558" s="71">
        <v>22</v>
      </c>
      <c r="N558" s="71" t="s">
        <v>5</v>
      </c>
      <c r="O558" s="75">
        <v>22016</v>
      </c>
      <c r="P558" s="71">
        <v>1</v>
      </c>
      <c r="Q558" s="34" t="s">
        <v>57</v>
      </c>
      <c r="R558" s="34" t="s">
        <v>193</v>
      </c>
      <c r="S558" s="34">
        <v>58066.239999999998</v>
      </c>
      <c r="T558" s="34">
        <v>27.916499999999999</v>
      </c>
    </row>
    <row r="559" spans="1:21" ht="14" hidden="1" outlineLevel="4">
      <c r="A559" s="34">
        <v>800914</v>
      </c>
      <c r="B559" s="34" t="s">
        <v>995</v>
      </c>
      <c r="C559" s="34" t="s">
        <v>60</v>
      </c>
      <c r="D559" s="34" t="s">
        <v>996</v>
      </c>
      <c r="E559" s="34" t="s">
        <v>956</v>
      </c>
      <c r="F559" s="37">
        <v>36526</v>
      </c>
      <c r="G559" s="37">
        <v>40909</v>
      </c>
      <c r="H559" s="37">
        <v>36526</v>
      </c>
      <c r="I559" s="37">
        <v>35317</v>
      </c>
      <c r="J559" s="34" t="s">
        <v>192</v>
      </c>
      <c r="K559" s="37">
        <v>41640</v>
      </c>
      <c r="L559" s="71"/>
      <c r="M559" s="71">
        <v>22</v>
      </c>
      <c r="N559" s="71" t="s">
        <v>5</v>
      </c>
      <c r="O559" s="75">
        <v>16586</v>
      </c>
      <c r="P559" s="71">
        <v>1</v>
      </c>
      <c r="Q559" s="34" t="s">
        <v>57</v>
      </c>
      <c r="R559" s="34" t="s">
        <v>193</v>
      </c>
      <c r="S559" s="34">
        <v>58066.239999999998</v>
      </c>
      <c r="T559" s="34">
        <v>27.916499999999999</v>
      </c>
    </row>
    <row r="560" spans="1:21" ht="14" hidden="1" outlineLevel="4">
      <c r="A560" s="34">
        <v>802721</v>
      </c>
      <c r="B560" s="34" t="s">
        <v>997</v>
      </c>
      <c r="C560" s="34" t="s">
        <v>53</v>
      </c>
      <c r="D560" s="34" t="s">
        <v>998</v>
      </c>
      <c r="E560" s="34" t="s">
        <v>956</v>
      </c>
      <c r="F560" s="37">
        <v>38169</v>
      </c>
      <c r="G560" s="37">
        <v>40909</v>
      </c>
      <c r="H560" s="37">
        <v>38169</v>
      </c>
      <c r="I560" s="37">
        <v>35951</v>
      </c>
      <c r="J560" s="34" t="s">
        <v>192</v>
      </c>
      <c r="K560" s="37">
        <v>41640</v>
      </c>
      <c r="L560" s="71"/>
      <c r="M560" s="71">
        <v>22</v>
      </c>
      <c r="N560" s="71" t="s">
        <v>5</v>
      </c>
      <c r="O560" s="75">
        <v>21191</v>
      </c>
      <c r="P560" s="71">
        <v>1</v>
      </c>
      <c r="Q560" s="34" t="s">
        <v>57</v>
      </c>
      <c r="R560" s="34" t="s">
        <v>193</v>
      </c>
      <c r="S560" s="34">
        <v>58066.239999999998</v>
      </c>
      <c r="T560" s="34">
        <v>27.916499999999999</v>
      </c>
    </row>
    <row r="561" spans="1:20" ht="14" hidden="1" outlineLevel="4">
      <c r="A561" s="34">
        <v>828358</v>
      </c>
      <c r="B561" s="34" t="s">
        <v>999</v>
      </c>
      <c r="C561" s="34" t="s">
        <v>53</v>
      </c>
      <c r="D561" s="34" t="s">
        <v>1000</v>
      </c>
      <c r="E561" s="34" t="s">
        <v>956</v>
      </c>
      <c r="F561" s="37">
        <v>36682</v>
      </c>
      <c r="G561" s="37">
        <v>40909</v>
      </c>
      <c r="H561" s="37">
        <v>36682</v>
      </c>
      <c r="I561" s="37">
        <v>36682</v>
      </c>
      <c r="J561" s="34" t="s">
        <v>192</v>
      </c>
      <c r="K561" s="37">
        <v>41640</v>
      </c>
      <c r="L561" s="71"/>
      <c r="M561" s="71">
        <v>22</v>
      </c>
      <c r="N561" s="71" t="s">
        <v>5</v>
      </c>
      <c r="O561" s="75">
        <v>25184</v>
      </c>
      <c r="P561" s="71">
        <v>1</v>
      </c>
      <c r="Q561" s="34" t="s">
        <v>57</v>
      </c>
      <c r="R561" s="34" t="s">
        <v>193</v>
      </c>
      <c r="S561" s="34">
        <v>58066.239999999998</v>
      </c>
      <c r="T561" s="34">
        <v>27.916499999999999</v>
      </c>
    </row>
    <row r="562" spans="1:20" ht="14" hidden="1" outlineLevel="4">
      <c r="A562" s="34">
        <v>994453</v>
      </c>
      <c r="B562" s="34" t="s">
        <v>1001</v>
      </c>
      <c r="C562" s="34" t="s">
        <v>60</v>
      </c>
      <c r="D562" s="34" t="s">
        <v>1002</v>
      </c>
      <c r="E562" s="34" t="s">
        <v>956</v>
      </c>
      <c r="F562" s="37">
        <v>36129</v>
      </c>
      <c r="G562" s="37">
        <v>40909</v>
      </c>
      <c r="H562" s="37">
        <v>36129</v>
      </c>
      <c r="I562" s="37">
        <v>34890</v>
      </c>
      <c r="J562" s="34" t="s">
        <v>192</v>
      </c>
      <c r="K562" s="37">
        <v>41640</v>
      </c>
      <c r="L562" s="71"/>
      <c r="M562" s="71">
        <v>22</v>
      </c>
      <c r="N562" s="71" t="s">
        <v>5</v>
      </c>
      <c r="O562" s="75">
        <v>15548</v>
      </c>
      <c r="P562" s="71">
        <v>1</v>
      </c>
      <c r="Q562" s="34" t="s">
        <v>57</v>
      </c>
      <c r="R562" s="34" t="s">
        <v>193</v>
      </c>
      <c r="S562" s="34">
        <v>58066.239999999998</v>
      </c>
      <c r="T562" s="34">
        <v>27.916499999999999</v>
      </c>
    </row>
    <row r="563" spans="1:20" ht="14" hidden="1" outlineLevel="4">
      <c r="A563" s="34">
        <v>1139577</v>
      </c>
      <c r="B563" s="34" t="s">
        <v>1003</v>
      </c>
      <c r="C563" s="34" t="s">
        <v>112</v>
      </c>
      <c r="D563" s="34" t="s">
        <v>1004</v>
      </c>
      <c r="E563" s="34" t="s">
        <v>956</v>
      </c>
      <c r="F563" s="37">
        <v>36075</v>
      </c>
      <c r="G563" s="37">
        <v>40909</v>
      </c>
      <c r="H563" s="37">
        <v>36075</v>
      </c>
      <c r="I563" s="37">
        <v>34722</v>
      </c>
      <c r="J563" s="34" t="s">
        <v>192</v>
      </c>
      <c r="K563" s="37">
        <v>41640</v>
      </c>
      <c r="L563" s="71"/>
      <c r="M563" s="71">
        <v>22</v>
      </c>
      <c r="N563" s="71" t="s">
        <v>5</v>
      </c>
      <c r="O563" s="75">
        <v>21186</v>
      </c>
      <c r="P563" s="71">
        <v>1</v>
      </c>
      <c r="Q563" s="34" t="s">
        <v>57</v>
      </c>
      <c r="R563" s="34" t="s">
        <v>193</v>
      </c>
      <c r="S563" s="34">
        <v>58066.239999999998</v>
      </c>
      <c r="T563" s="34">
        <v>27.916499999999999</v>
      </c>
    </row>
    <row r="564" spans="1:20" ht="14" hidden="1" outlineLevel="4">
      <c r="A564" s="34">
        <v>1184282</v>
      </c>
      <c r="B564" s="34" t="s">
        <v>1005</v>
      </c>
      <c r="C564" s="34" t="s">
        <v>106</v>
      </c>
      <c r="D564" s="34" t="s">
        <v>1006</v>
      </c>
      <c r="E564" s="34" t="s">
        <v>956</v>
      </c>
      <c r="F564" s="37">
        <v>36327</v>
      </c>
      <c r="G564" s="37">
        <v>41640</v>
      </c>
      <c r="H564" s="37">
        <v>36327</v>
      </c>
      <c r="I564" s="37">
        <v>36069</v>
      </c>
      <c r="J564" s="34" t="s">
        <v>192</v>
      </c>
      <c r="K564" s="37">
        <v>41640</v>
      </c>
      <c r="L564" s="71"/>
      <c r="M564" s="71">
        <v>22</v>
      </c>
      <c r="N564" s="71" t="s">
        <v>5</v>
      </c>
      <c r="O564" s="75">
        <v>19132</v>
      </c>
      <c r="P564" s="71">
        <v>1</v>
      </c>
      <c r="Q564" s="34" t="s">
        <v>57</v>
      </c>
      <c r="R564" s="34" t="s">
        <v>193</v>
      </c>
      <c r="S564" s="34">
        <v>58066.239999999998</v>
      </c>
      <c r="T564" s="34">
        <v>27.916499999999999</v>
      </c>
    </row>
    <row r="565" spans="1:20" ht="14" hidden="1" outlineLevel="4">
      <c r="A565" s="34">
        <v>1397794</v>
      </c>
      <c r="B565" s="34" t="s">
        <v>1007</v>
      </c>
      <c r="C565" s="34" t="s">
        <v>60</v>
      </c>
      <c r="D565" s="34" t="s">
        <v>1008</v>
      </c>
      <c r="E565" s="34" t="s">
        <v>961</v>
      </c>
      <c r="F565" s="37">
        <v>36800</v>
      </c>
      <c r="G565" s="37">
        <v>40909</v>
      </c>
      <c r="H565" s="37">
        <v>36800</v>
      </c>
      <c r="I565" s="37">
        <v>36507</v>
      </c>
      <c r="J565" s="34" t="s">
        <v>192</v>
      </c>
      <c r="K565" s="37">
        <v>41640</v>
      </c>
      <c r="L565" s="71"/>
      <c r="M565" s="71">
        <v>22</v>
      </c>
      <c r="N565" s="71" t="s">
        <v>5</v>
      </c>
      <c r="O565" s="75">
        <v>23381</v>
      </c>
      <c r="P565" s="71">
        <v>1</v>
      </c>
      <c r="Q565" s="34" t="s">
        <v>57</v>
      </c>
      <c r="R565" s="34" t="s">
        <v>193</v>
      </c>
      <c r="S565" s="34">
        <v>58066.239999999998</v>
      </c>
      <c r="T565" s="34">
        <v>27.916499999999999</v>
      </c>
    </row>
    <row r="566" spans="1:20" ht="14" hidden="1" outlineLevel="4">
      <c r="A566" s="34">
        <v>1538908</v>
      </c>
      <c r="B566" s="34" t="s">
        <v>1009</v>
      </c>
      <c r="C566" s="34" t="s">
        <v>53</v>
      </c>
      <c r="D566" s="34" t="s">
        <v>1010</v>
      </c>
      <c r="E566" s="34" t="s">
        <v>956</v>
      </c>
      <c r="F566" s="37">
        <v>39041</v>
      </c>
      <c r="G566" s="37">
        <v>42005</v>
      </c>
      <c r="H566" s="34"/>
      <c r="I566" s="34"/>
      <c r="J566" s="34" t="s">
        <v>192</v>
      </c>
      <c r="K566" s="37">
        <v>41640</v>
      </c>
      <c r="L566" s="71"/>
      <c r="M566" s="71">
        <v>22</v>
      </c>
      <c r="N566" s="71" t="s">
        <v>5</v>
      </c>
      <c r="O566" s="75">
        <v>30721</v>
      </c>
      <c r="P566" s="71">
        <v>1</v>
      </c>
      <c r="Q566" s="34" t="s">
        <v>57</v>
      </c>
      <c r="R566" s="34" t="s">
        <v>193</v>
      </c>
      <c r="S566" s="34">
        <v>58066.239999999998</v>
      </c>
      <c r="T566" s="34">
        <v>27.916499999999999</v>
      </c>
    </row>
    <row r="567" spans="1:20" ht="14" hidden="1" outlineLevel="4">
      <c r="A567" s="34">
        <v>1614539</v>
      </c>
      <c r="B567" s="34" t="s">
        <v>1011</v>
      </c>
      <c r="C567" s="34" t="s">
        <v>112</v>
      </c>
      <c r="D567" s="34" t="s">
        <v>1012</v>
      </c>
      <c r="E567" s="34" t="s">
        <v>956</v>
      </c>
      <c r="F567" s="37">
        <v>37834</v>
      </c>
      <c r="G567" s="37">
        <v>42005</v>
      </c>
      <c r="H567" s="37">
        <v>38838</v>
      </c>
      <c r="I567" s="37">
        <v>38838</v>
      </c>
      <c r="J567" s="34" t="s">
        <v>192</v>
      </c>
      <c r="K567" s="37">
        <v>41640</v>
      </c>
      <c r="L567" s="71"/>
      <c r="M567" s="71">
        <v>22</v>
      </c>
      <c r="N567" s="71" t="s">
        <v>5</v>
      </c>
      <c r="O567" s="75">
        <v>30977</v>
      </c>
      <c r="P567" s="71">
        <v>1</v>
      </c>
      <c r="Q567" s="34" t="s">
        <v>57</v>
      </c>
      <c r="R567" s="34" t="s">
        <v>193</v>
      </c>
      <c r="S567" s="34">
        <v>58066.239999999998</v>
      </c>
      <c r="T567" s="34">
        <v>27.916499999999999</v>
      </c>
    </row>
    <row r="568" spans="1:20" ht="14" hidden="1" outlineLevel="4">
      <c r="A568" s="34">
        <v>1654454</v>
      </c>
      <c r="B568" s="34" t="s">
        <v>1013</v>
      </c>
      <c r="C568" s="34" t="s">
        <v>106</v>
      </c>
      <c r="D568" s="34" t="s">
        <v>1014</v>
      </c>
      <c r="E568" s="34" t="s">
        <v>956</v>
      </c>
      <c r="F568" s="37">
        <v>37505</v>
      </c>
      <c r="G568" s="37">
        <v>40909</v>
      </c>
      <c r="H568" s="37">
        <v>37505</v>
      </c>
      <c r="I568" s="37">
        <v>37505</v>
      </c>
      <c r="J568" s="34" t="s">
        <v>192</v>
      </c>
      <c r="K568" s="37">
        <v>41640</v>
      </c>
      <c r="L568" s="71"/>
      <c r="M568" s="71">
        <v>22</v>
      </c>
      <c r="N568" s="71" t="s">
        <v>5</v>
      </c>
      <c r="O568" s="75">
        <v>18319</v>
      </c>
      <c r="P568" s="71">
        <v>1</v>
      </c>
      <c r="Q568" s="34" t="s">
        <v>57</v>
      </c>
      <c r="R568" s="34" t="s">
        <v>193</v>
      </c>
      <c r="S568" s="34">
        <v>58066.239999999998</v>
      </c>
      <c r="T568" s="34">
        <v>27.916499999999999</v>
      </c>
    </row>
    <row r="569" spans="1:20" ht="14" hidden="1" outlineLevel="4">
      <c r="A569" s="34">
        <v>1840477</v>
      </c>
      <c r="B569" s="34" t="s">
        <v>1015</v>
      </c>
      <c r="C569" s="34" t="s">
        <v>66</v>
      </c>
      <c r="D569" s="34" t="s">
        <v>1016</v>
      </c>
      <c r="E569" s="34" t="s">
        <v>956</v>
      </c>
      <c r="F569" s="37">
        <v>39160</v>
      </c>
      <c r="G569" s="37">
        <v>41640</v>
      </c>
      <c r="H569" s="34"/>
      <c r="I569" s="34"/>
      <c r="J569" s="34" t="s">
        <v>192</v>
      </c>
      <c r="K569" s="37">
        <v>41640</v>
      </c>
      <c r="L569" s="71"/>
      <c r="M569" s="71">
        <v>22</v>
      </c>
      <c r="N569" s="71" t="s">
        <v>5</v>
      </c>
      <c r="O569" s="75">
        <v>32045</v>
      </c>
      <c r="P569" s="71">
        <v>1</v>
      </c>
      <c r="Q569" s="34" t="s">
        <v>57</v>
      </c>
      <c r="R569" s="34" t="s">
        <v>193</v>
      </c>
      <c r="S569" s="34">
        <v>58066.239999999998</v>
      </c>
      <c r="T569" s="34">
        <v>27.916499999999999</v>
      </c>
    </row>
    <row r="570" spans="1:20" ht="14" hidden="1" outlineLevel="4">
      <c r="A570" s="34">
        <v>638346</v>
      </c>
      <c r="B570" s="34" t="s">
        <v>1017</v>
      </c>
      <c r="C570" s="34" t="s">
        <v>66</v>
      </c>
      <c r="D570" s="34" t="s">
        <v>1018</v>
      </c>
      <c r="E570" s="34" t="s">
        <v>956</v>
      </c>
      <c r="F570" s="37">
        <v>33117</v>
      </c>
      <c r="G570" s="37">
        <v>40909</v>
      </c>
      <c r="H570" s="37">
        <v>33117</v>
      </c>
      <c r="I570" s="37">
        <v>30802</v>
      </c>
      <c r="J570" s="34" t="s">
        <v>192</v>
      </c>
      <c r="K570" s="37">
        <v>41673</v>
      </c>
      <c r="L570" s="71"/>
      <c r="M570" s="71">
        <v>22</v>
      </c>
      <c r="N570" s="71" t="s">
        <v>5</v>
      </c>
      <c r="O570" s="75">
        <v>22813</v>
      </c>
      <c r="P570" s="71">
        <v>1</v>
      </c>
      <c r="Q570" s="34" t="s">
        <v>57</v>
      </c>
      <c r="R570" s="34" t="s">
        <v>193</v>
      </c>
      <c r="S570" s="34">
        <v>58066.239999999998</v>
      </c>
      <c r="T570" s="34">
        <v>27.916499999999999</v>
      </c>
    </row>
    <row r="571" spans="1:20" ht="14" hidden="1" outlineLevel="4">
      <c r="A571" s="34">
        <v>654149</v>
      </c>
      <c r="B571" s="34" t="s">
        <v>1019</v>
      </c>
      <c r="C571" s="34" t="s">
        <v>106</v>
      </c>
      <c r="D571" s="34" t="s">
        <v>1020</v>
      </c>
      <c r="E571" s="34" t="s">
        <v>1021</v>
      </c>
      <c r="F571" s="37">
        <v>37609</v>
      </c>
      <c r="G571" s="37">
        <v>41275</v>
      </c>
      <c r="H571" s="37">
        <v>37609</v>
      </c>
      <c r="I571" s="37">
        <v>36607</v>
      </c>
      <c r="J571" s="34" t="s">
        <v>192</v>
      </c>
      <c r="K571" s="37">
        <v>41730</v>
      </c>
      <c r="L571" s="71"/>
      <c r="M571" s="71">
        <v>22</v>
      </c>
      <c r="N571" s="71" t="s">
        <v>5</v>
      </c>
      <c r="O571" s="75">
        <v>24535</v>
      </c>
      <c r="P571" s="71">
        <v>1</v>
      </c>
      <c r="Q571" s="34" t="s">
        <v>57</v>
      </c>
      <c r="R571" s="34" t="s">
        <v>193</v>
      </c>
      <c r="S571" s="34">
        <v>58066.239999999998</v>
      </c>
      <c r="T571" s="34">
        <v>27.916499999999999</v>
      </c>
    </row>
    <row r="572" spans="1:20" ht="14" hidden="1" outlineLevel="4">
      <c r="A572" s="34">
        <v>675610</v>
      </c>
      <c r="B572" s="34" t="s">
        <v>1022</v>
      </c>
      <c r="C572" s="34" t="s">
        <v>66</v>
      </c>
      <c r="D572" s="34" t="s">
        <v>1023</v>
      </c>
      <c r="E572" s="34" t="s">
        <v>956</v>
      </c>
      <c r="F572" s="37">
        <v>38614</v>
      </c>
      <c r="G572" s="37">
        <v>40909</v>
      </c>
      <c r="H572" s="37">
        <v>38614</v>
      </c>
      <c r="I572" s="37">
        <v>32895</v>
      </c>
      <c r="J572" s="34" t="s">
        <v>192</v>
      </c>
      <c r="K572" s="37">
        <v>41809</v>
      </c>
      <c r="L572" s="71"/>
      <c r="M572" s="71">
        <v>22</v>
      </c>
      <c r="N572" s="71" t="s">
        <v>5</v>
      </c>
      <c r="O572" s="75">
        <v>23038</v>
      </c>
      <c r="P572" s="71">
        <v>1</v>
      </c>
      <c r="Q572" s="34" t="s">
        <v>57</v>
      </c>
      <c r="R572" s="34" t="s">
        <v>193</v>
      </c>
      <c r="S572" s="34">
        <v>58066.239999999998</v>
      </c>
      <c r="T572" s="34">
        <v>27.916499999999999</v>
      </c>
    </row>
    <row r="573" spans="1:20" ht="14" hidden="1" outlineLevel="4">
      <c r="A573" s="34">
        <v>620457</v>
      </c>
      <c r="B573" s="34" t="s">
        <v>1024</v>
      </c>
      <c r="C573" s="34" t="s">
        <v>112</v>
      </c>
      <c r="D573" s="34" t="s">
        <v>1025</v>
      </c>
      <c r="E573" s="34" t="s">
        <v>956</v>
      </c>
      <c r="F573" s="37">
        <v>36426</v>
      </c>
      <c r="G573" s="37">
        <v>40909</v>
      </c>
      <c r="H573" s="37">
        <v>36426</v>
      </c>
      <c r="I573" s="37">
        <v>33113</v>
      </c>
      <c r="J573" s="34" t="s">
        <v>192</v>
      </c>
      <c r="K573" s="37">
        <v>41913</v>
      </c>
      <c r="L573" s="71"/>
      <c r="M573" s="71">
        <v>22</v>
      </c>
      <c r="N573" s="71" t="s">
        <v>5</v>
      </c>
      <c r="O573" s="75">
        <v>23057</v>
      </c>
      <c r="P573" s="71">
        <v>1</v>
      </c>
      <c r="Q573" s="34" t="s">
        <v>57</v>
      </c>
      <c r="R573" s="34" t="s">
        <v>193</v>
      </c>
      <c r="S573" s="34">
        <v>58066.239999999998</v>
      </c>
      <c r="T573" s="34">
        <v>27.916499999999999</v>
      </c>
    </row>
    <row r="574" spans="1:20" ht="14" hidden="1" outlineLevel="4">
      <c r="A574" s="34">
        <v>1433824</v>
      </c>
      <c r="B574" s="34" t="s">
        <v>1026</v>
      </c>
      <c r="C574" s="34" t="s">
        <v>53</v>
      </c>
      <c r="D574" s="34" t="s">
        <v>1027</v>
      </c>
      <c r="E574" s="34" t="s">
        <v>961</v>
      </c>
      <c r="F574" s="37">
        <v>38184</v>
      </c>
      <c r="G574" s="37">
        <v>42005</v>
      </c>
      <c r="H574" s="37">
        <v>38184</v>
      </c>
      <c r="I574" s="37">
        <v>35957</v>
      </c>
      <c r="J574" s="34" t="s">
        <v>192</v>
      </c>
      <c r="K574" s="37">
        <v>41913</v>
      </c>
      <c r="L574" s="71"/>
      <c r="M574" s="71">
        <v>22</v>
      </c>
      <c r="N574" s="71" t="s">
        <v>5</v>
      </c>
      <c r="O574" s="75">
        <v>27786</v>
      </c>
      <c r="P574" s="71">
        <v>1</v>
      </c>
      <c r="Q574" s="34" t="s">
        <v>57</v>
      </c>
      <c r="R574" s="34" t="s">
        <v>193</v>
      </c>
      <c r="S574" s="34">
        <v>58066.239999999998</v>
      </c>
      <c r="T574" s="34">
        <v>27.916499999999999</v>
      </c>
    </row>
    <row r="575" spans="1:20" ht="14" outlineLevel="3" collapsed="1">
      <c r="A575" s="34"/>
      <c r="B575" s="34"/>
      <c r="C575" s="34"/>
      <c r="D575" s="34"/>
      <c r="E575" s="34"/>
      <c r="F575" s="37"/>
      <c r="G575" s="37"/>
      <c r="H575" s="37"/>
      <c r="I575" s="37"/>
      <c r="J575" s="34"/>
      <c r="K575" s="37"/>
      <c r="L575" s="71"/>
      <c r="M575" s="71"/>
      <c r="N575" s="71"/>
      <c r="O575" s="73" t="s">
        <v>63</v>
      </c>
      <c r="P575" s="71">
        <f>SUBTOTAL(9,P550:P574)</f>
        <v>25</v>
      </c>
      <c r="Q575" s="34"/>
      <c r="R575" s="34"/>
      <c r="S575" s="34"/>
      <c r="T575" s="34"/>
    </row>
    <row r="576" spans="1:20" ht="14" outlineLevel="2">
      <c r="A576" s="34"/>
      <c r="B576" s="34"/>
      <c r="C576" s="34"/>
      <c r="D576" s="34"/>
      <c r="E576" s="34"/>
      <c r="F576" s="37"/>
      <c r="G576" s="37"/>
      <c r="H576" s="37"/>
      <c r="I576" s="37"/>
      <c r="J576" s="34"/>
      <c r="K576" s="37"/>
      <c r="L576" s="71"/>
      <c r="M576" s="74" t="s">
        <v>150</v>
      </c>
      <c r="N576" s="71">
        <f>SUBTOTAL(3,N550:N574)</f>
        <v>25</v>
      </c>
      <c r="O576" s="75"/>
      <c r="P576" s="71"/>
      <c r="Q576" s="34"/>
      <c r="R576" s="34"/>
      <c r="S576" s="34"/>
      <c r="T576" s="34"/>
    </row>
    <row r="577" spans="1:20" ht="14" outlineLevel="1">
      <c r="A577" s="34"/>
      <c r="B577" s="34"/>
      <c r="C577" s="34"/>
      <c r="D577" s="34"/>
      <c r="E577" s="34"/>
      <c r="F577" s="37"/>
      <c r="G577" s="37"/>
      <c r="H577" s="37"/>
      <c r="I577" s="37"/>
      <c r="J577" s="34"/>
      <c r="K577" s="37"/>
      <c r="L577" s="74" t="s">
        <v>1028</v>
      </c>
      <c r="M577" s="71">
        <f>SUBTOTAL(3,M526:M574)</f>
        <v>42</v>
      </c>
      <c r="N577" s="71"/>
      <c r="O577" s="75"/>
      <c r="P577" s="71"/>
      <c r="Q577" s="34"/>
      <c r="R577" s="34"/>
      <c r="S577" s="34"/>
      <c r="T577" s="34"/>
    </row>
    <row r="578" spans="1:20" ht="14" hidden="1" outlineLevel="4">
      <c r="A578" s="34">
        <v>1754458</v>
      </c>
      <c r="B578" s="34" t="s">
        <v>1029</v>
      </c>
      <c r="C578" s="34" t="s">
        <v>106</v>
      </c>
      <c r="D578" s="34" t="s">
        <v>1030</v>
      </c>
      <c r="E578" s="34" t="s">
        <v>1031</v>
      </c>
      <c r="F578" s="37">
        <v>41579</v>
      </c>
      <c r="G578" s="34"/>
      <c r="H578" s="34"/>
      <c r="I578" s="34"/>
      <c r="J578" s="34" t="s">
        <v>192</v>
      </c>
      <c r="K578" s="37">
        <v>41640</v>
      </c>
      <c r="L578" s="55"/>
      <c r="M578" s="55">
        <v>23</v>
      </c>
      <c r="N578" s="55" t="s">
        <v>6</v>
      </c>
      <c r="O578" s="37">
        <v>31684</v>
      </c>
      <c r="P578" s="34">
        <v>1</v>
      </c>
      <c r="Q578" s="34" t="s">
        <v>57</v>
      </c>
      <c r="R578" s="34" t="s">
        <v>193</v>
      </c>
      <c r="S578" s="34">
        <v>40682.25</v>
      </c>
      <c r="T578" s="34">
        <v>19.558800000000002</v>
      </c>
    </row>
    <row r="579" spans="1:20" ht="14" outlineLevel="3" collapsed="1">
      <c r="A579" s="34"/>
      <c r="B579" s="34"/>
      <c r="C579" s="34"/>
      <c r="D579" s="34"/>
      <c r="E579" s="34"/>
      <c r="F579" s="37"/>
      <c r="G579" s="34"/>
      <c r="H579" s="34"/>
      <c r="I579" s="34"/>
      <c r="J579" s="34"/>
      <c r="K579" s="37"/>
      <c r="L579" s="55"/>
      <c r="M579" s="55"/>
      <c r="N579" s="55"/>
      <c r="O579" s="40" t="s">
        <v>63</v>
      </c>
      <c r="P579" s="34">
        <f>SUBTOTAL(9,P578:P578)</f>
        <v>1</v>
      </c>
      <c r="Q579" s="34"/>
      <c r="R579" s="34"/>
      <c r="S579" s="34"/>
      <c r="T579" s="34"/>
    </row>
    <row r="580" spans="1:20" ht="14" outlineLevel="2">
      <c r="A580" s="34"/>
      <c r="B580" s="34"/>
      <c r="C580" s="34"/>
      <c r="D580" s="34"/>
      <c r="E580" s="34"/>
      <c r="F580" s="37"/>
      <c r="G580" s="34"/>
      <c r="H580" s="34"/>
      <c r="I580" s="34"/>
      <c r="J580" s="34"/>
      <c r="K580" s="37"/>
      <c r="L580" s="55"/>
      <c r="M580" s="60" t="s">
        <v>119</v>
      </c>
      <c r="N580" s="55">
        <f>SUBTOTAL(3,N578:N578)</f>
        <v>1</v>
      </c>
      <c r="O580" s="37"/>
      <c r="P580" s="34"/>
      <c r="Q580" s="34"/>
      <c r="R580" s="34"/>
      <c r="S580" s="34"/>
      <c r="T580" s="34"/>
    </row>
    <row r="581" spans="1:20" ht="14" hidden="1" outlineLevel="4">
      <c r="A581" s="34">
        <v>2060697</v>
      </c>
      <c r="B581" s="34" t="s">
        <v>1032</v>
      </c>
      <c r="C581" s="34" t="s">
        <v>66</v>
      </c>
      <c r="D581" s="34" t="s">
        <v>1033</v>
      </c>
      <c r="E581" s="34" t="s">
        <v>104</v>
      </c>
      <c r="F581" s="37">
        <v>41134</v>
      </c>
      <c r="G581" s="37">
        <v>42005</v>
      </c>
      <c r="H581" s="34"/>
      <c r="I581" s="34"/>
      <c r="J581" s="34" t="s">
        <v>192</v>
      </c>
      <c r="K581" s="37">
        <v>41640</v>
      </c>
      <c r="L581" s="55"/>
      <c r="M581" s="55">
        <v>23</v>
      </c>
      <c r="N581" s="55" t="s">
        <v>7</v>
      </c>
      <c r="O581" s="37">
        <v>24211</v>
      </c>
      <c r="P581" s="34">
        <v>1</v>
      </c>
      <c r="Q581" s="34" t="s">
        <v>57</v>
      </c>
      <c r="R581" s="34" t="s">
        <v>193</v>
      </c>
      <c r="S581" s="34">
        <v>42716.36</v>
      </c>
      <c r="T581" s="34">
        <v>20.5367</v>
      </c>
    </row>
    <row r="582" spans="1:20" ht="14" hidden="1" outlineLevel="4">
      <c r="A582" s="34">
        <v>2061404</v>
      </c>
      <c r="B582" s="34" t="s">
        <v>1034</v>
      </c>
      <c r="C582" s="34" t="s">
        <v>60</v>
      </c>
      <c r="D582" s="34" t="s">
        <v>1035</v>
      </c>
      <c r="E582" s="34" t="s">
        <v>1036</v>
      </c>
      <c r="F582" s="37">
        <v>41316</v>
      </c>
      <c r="G582" s="37">
        <v>42005</v>
      </c>
      <c r="H582" s="34"/>
      <c r="I582" s="34"/>
      <c r="J582" s="34" t="s">
        <v>192</v>
      </c>
      <c r="K582" s="37">
        <v>41640</v>
      </c>
      <c r="L582" s="55"/>
      <c r="M582" s="55">
        <v>23</v>
      </c>
      <c r="N582" s="55" t="s">
        <v>7</v>
      </c>
      <c r="O582" s="37">
        <v>28321</v>
      </c>
      <c r="P582" s="34">
        <v>1</v>
      </c>
      <c r="Q582" s="34" t="s">
        <v>57</v>
      </c>
      <c r="R582" s="34" t="s">
        <v>193</v>
      </c>
      <c r="S582" s="34">
        <v>42716.36</v>
      </c>
      <c r="T582" s="34">
        <v>20.5367</v>
      </c>
    </row>
    <row r="583" spans="1:20" ht="14" hidden="1" outlineLevel="4">
      <c r="A583" s="34">
        <v>2061423</v>
      </c>
      <c r="B583" s="34" t="s">
        <v>1037</v>
      </c>
      <c r="C583" s="34" t="s">
        <v>60</v>
      </c>
      <c r="D583" s="34" t="s">
        <v>1038</v>
      </c>
      <c r="E583" s="34" t="s">
        <v>1036</v>
      </c>
      <c r="F583" s="37">
        <v>41316</v>
      </c>
      <c r="G583" s="37">
        <v>42005</v>
      </c>
      <c r="H583" s="34"/>
      <c r="I583" s="34"/>
      <c r="J583" s="34" t="s">
        <v>192</v>
      </c>
      <c r="K583" s="37">
        <v>41640</v>
      </c>
      <c r="L583" s="55"/>
      <c r="M583" s="55">
        <v>23</v>
      </c>
      <c r="N583" s="55" t="s">
        <v>7</v>
      </c>
      <c r="O583" s="37">
        <v>23478</v>
      </c>
      <c r="P583" s="34">
        <v>1</v>
      </c>
      <c r="Q583" s="34" t="s">
        <v>57</v>
      </c>
      <c r="R583" s="34" t="s">
        <v>193</v>
      </c>
      <c r="S583" s="34">
        <v>42716.36</v>
      </c>
      <c r="T583" s="34">
        <v>20.5367</v>
      </c>
    </row>
    <row r="584" spans="1:20" ht="14" hidden="1" outlineLevel="4">
      <c r="A584" s="34">
        <v>2061425</v>
      </c>
      <c r="B584" s="34" t="s">
        <v>1039</v>
      </c>
      <c r="C584" s="34" t="s">
        <v>60</v>
      </c>
      <c r="D584" s="34" t="s">
        <v>1040</v>
      </c>
      <c r="E584" s="34" t="s">
        <v>1041</v>
      </c>
      <c r="F584" s="37">
        <v>41306</v>
      </c>
      <c r="G584" s="37">
        <v>42005</v>
      </c>
      <c r="H584" s="34"/>
      <c r="I584" s="34"/>
      <c r="J584" s="34" t="s">
        <v>192</v>
      </c>
      <c r="K584" s="37">
        <v>41640</v>
      </c>
      <c r="L584" s="55"/>
      <c r="M584" s="55">
        <v>23</v>
      </c>
      <c r="N584" s="55" t="s">
        <v>7</v>
      </c>
      <c r="O584" s="37">
        <v>21239</v>
      </c>
      <c r="P584" s="34">
        <v>1</v>
      </c>
      <c r="Q584" s="34" t="s">
        <v>57</v>
      </c>
      <c r="R584" s="34" t="s">
        <v>193</v>
      </c>
      <c r="S584" s="34">
        <v>42716.36</v>
      </c>
      <c r="T584" s="34">
        <v>20.5367</v>
      </c>
    </row>
    <row r="585" spans="1:20" ht="14" hidden="1" outlineLevel="4">
      <c r="A585" s="34">
        <v>2061555</v>
      </c>
      <c r="B585" s="34" t="s">
        <v>1042</v>
      </c>
      <c r="C585" s="34" t="s">
        <v>60</v>
      </c>
      <c r="D585" s="34" t="s">
        <v>1043</v>
      </c>
      <c r="E585" s="34" t="s">
        <v>1044</v>
      </c>
      <c r="F585" s="37">
        <v>41337</v>
      </c>
      <c r="G585" s="37">
        <v>42005</v>
      </c>
      <c r="H585" s="34"/>
      <c r="I585" s="34"/>
      <c r="J585" s="34" t="s">
        <v>192</v>
      </c>
      <c r="K585" s="37">
        <v>41640</v>
      </c>
      <c r="L585" s="55"/>
      <c r="M585" s="55">
        <v>23</v>
      </c>
      <c r="N585" s="55" t="s">
        <v>7</v>
      </c>
      <c r="O585" s="37">
        <v>30043</v>
      </c>
      <c r="P585" s="34">
        <v>1</v>
      </c>
      <c r="Q585" s="34" t="s">
        <v>57</v>
      </c>
      <c r="R585" s="34" t="s">
        <v>193</v>
      </c>
      <c r="S585" s="34">
        <v>42716.36</v>
      </c>
      <c r="T585" s="34">
        <v>20.5367</v>
      </c>
    </row>
    <row r="586" spans="1:20" ht="14" hidden="1" outlineLevel="4">
      <c r="A586" s="34">
        <v>2061915</v>
      </c>
      <c r="B586" s="34" t="s">
        <v>1045</v>
      </c>
      <c r="C586" s="34" t="s">
        <v>60</v>
      </c>
      <c r="D586" s="34" t="s">
        <v>1046</v>
      </c>
      <c r="E586" s="34" t="s">
        <v>1044</v>
      </c>
      <c r="F586" s="37">
        <v>41395</v>
      </c>
      <c r="G586" s="37">
        <v>42005</v>
      </c>
      <c r="H586" s="34"/>
      <c r="I586" s="34"/>
      <c r="J586" s="34" t="s">
        <v>192</v>
      </c>
      <c r="K586" s="37">
        <v>41640</v>
      </c>
      <c r="L586" s="55"/>
      <c r="M586" s="55">
        <v>23</v>
      </c>
      <c r="N586" s="55" t="s">
        <v>7</v>
      </c>
      <c r="O586" s="37">
        <v>30497</v>
      </c>
      <c r="P586" s="34">
        <v>1</v>
      </c>
      <c r="Q586" s="34" t="s">
        <v>57</v>
      </c>
      <c r="R586" s="34" t="s">
        <v>193</v>
      </c>
      <c r="S586" s="34">
        <v>42716.36</v>
      </c>
      <c r="T586" s="34">
        <v>20.5367</v>
      </c>
    </row>
    <row r="587" spans="1:20" ht="14" hidden="1" outlineLevel="4">
      <c r="A587" s="34">
        <v>2060201</v>
      </c>
      <c r="B587" s="34" t="s">
        <v>1047</v>
      </c>
      <c r="C587" s="34" t="s">
        <v>53</v>
      </c>
      <c r="D587" s="34" t="s">
        <v>1048</v>
      </c>
      <c r="E587" s="34" t="s">
        <v>1049</v>
      </c>
      <c r="F587" s="37">
        <v>41043</v>
      </c>
      <c r="G587" s="37">
        <v>42005</v>
      </c>
      <c r="H587" s="34"/>
      <c r="I587" s="34"/>
      <c r="J587" s="34" t="s">
        <v>192</v>
      </c>
      <c r="K587" s="37">
        <v>41852</v>
      </c>
      <c r="L587" s="55"/>
      <c r="M587" s="55">
        <v>23</v>
      </c>
      <c r="N587" s="55" t="s">
        <v>7</v>
      </c>
      <c r="O587" s="37">
        <v>23536</v>
      </c>
      <c r="P587" s="34">
        <v>1</v>
      </c>
      <c r="Q587" s="34" t="s">
        <v>57</v>
      </c>
      <c r="R587" s="34" t="s">
        <v>193</v>
      </c>
      <c r="S587" s="34">
        <v>42716.36</v>
      </c>
      <c r="T587" s="34">
        <v>20.5367</v>
      </c>
    </row>
    <row r="588" spans="1:20" ht="14" outlineLevel="3" collapsed="1">
      <c r="A588" s="34"/>
      <c r="B588" s="34"/>
      <c r="C588" s="34"/>
      <c r="D588" s="34"/>
      <c r="E588" s="34"/>
      <c r="F588" s="37"/>
      <c r="G588" s="37"/>
      <c r="H588" s="34"/>
      <c r="I588" s="34"/>
      <c r="J588" s="34"/>
      <c r="K588" s="37"/>
      <c r="L588" s="55"/>
      <c r="M588" s="55"/>
      <c r="N588" s="55"/>
      <c r="O588" s="40" t="s">
        <v>63</v>
      </c>
      <c r="P588" s="34">
        <f>SUBTOTAL(9,P581:P587)</f>
        <v>7</v>
      </c>
      <c r="Q588" s="34"/>
      <c r="R588" s="34"/>
      <c r="S588" s="34"/>
      <c r="T588" s="34"/>
    </row>
    <row r="589" spans="1:20" ht="14" outlineLevel="2">
      <c r="A589" s="34"/>
      <c r="B589" s="34"/>
      <c r="C589" s="34"/>
      <c r="D589" s="34"/>
      <c r="E589" s="34"/>
      <c r="F589" s="37"/>
      <c r="G589" s="37"/>
      <c r="H589" s="34"/>
      <c r="I589" s="34"/>
      <c r="J589" s="34"/>
      <c r="K589" s="37"/>
      <c r="L589" s="55"/>
      <c r="M589" s="60" t="s">
        <v>317</v>
      </c>
      <c r="N589" s="55">
        <f>SUBTOTAL(3,N581:N587)</f>
        <v>7</v>
      </c>
      <c r="O589" s="37"/>
      <c r="P589" s="34"/>
      <c r="Q589" s="34"/>
      <c r="R589" s="34"/>
      <c r="S589" s="34"/>
      <c r="T589" s="34"/>
    </row>
    <row r="590" spans="1:20" ht="14" hidden="1" outlineLevel="4">
      <c r="A590" s="34">
        <v>2059143</v>
      </c>
      <c r="B590" s="34" t="s">
        <v>1050</v>
      </c>
      <c r="C590" s="34" t="s">
        <v>66</v>
      </c>
      <c r="D590" s="34" t="s">
        <v>1051</v>
      </c>
      <c r="E590" s="34" t="s">
        <v>104</v>
      </c>
      <c r="F590" s="37">
        <v>40840</v>
      </c>
      <c r="G590" s="37">
        <v>42005</v>
      </c>
      <c r="H590" s="34"/>
      <c r="I590" s="34"/>
      <c r="J590" s="34" t="s">
        <v>192</v>
      </c>
      <c r="K590" s="37">
        <v>41640</v>
      </c>
      <c r="L590" s="55"/>
      <c r="M590" s="55">
        <v>23</v>
      </c>
      <c r="N590" s="55" t="s">
        <v>8</v>
      </c>
      <c r="O590" s="37">
        <v>28373</v>
      </c>
      <c r="P590" s="34">
        <v>1</v>
      </c>
      <c r="Q590" s="34" t="s">
        <v>57</v>
      </c>
      <c r="R590" s="34" t="s">
        <v>193</v>
      </c>
      <c r="S590" s="34">
        <v>44852.18</v>
      </c>
      <c r="T590" s="34">
        <v>21.563500000000001</v>
      </c>
    </row>
    <row r="591" spans="1:20" ht="14" outlineLevel="3" collapsed="1">
      <c r="A591" s="34"/>
      <c r="B591" s="34"/>
      <c r="C591" s="34"/>
      <c r="D591" s="34"/>
      <c r="E591" s="34"/>
      <c r="F591" s="37"/>
      <c r="G591" s="37"/>
      <c r="H591" s="34"/>
      <c r="I591" s="34"/>
      <c r="J591" s="34"/>
      <c r="K591" s="37"/>
      <c r="L591" s="55"/>
      <c r="M591" s="55"/>
      <c r="N591" s="55"/>
      <c r="O591" s="40" t="s">
        <v>63</v>
      </c>
      <c r="P591" s="34">
        <f>SUBTOTAL(9,P590:P590)</f>
        <v>1</v>
      </c>
      <c r="Q591" s="34"/>
      <c r="R591" s="34"/>
      <c r="S591" s="34"/>
      <c r="T591" s="34"/>
    </row>
    <row r="592" spans="1:20" ht="14" outlineLevel="2">
      <c r="A592" s="34"/>
      <c r="B592" s="34"/>
      <c r="C592" s="34"/>
      <c r="D592" s="34"/>
      <c r="E592" s="34"/>
      <c r="F592" s="37"/>
      <c r="G592" s="37"/>
      <c r="H592" s="34"/>
      <c r="I592" s="34"/>
      <c r="J592" s="34"/>
      <c r="K592" s="37"/>
      <c r="L592" s="55"/>
      <c r="M592" s="60" t="s">
        <v>155</v>
      </c>
      <c r="N592" s="55">
        <f>SUBTOTAL(3,N590:N590)</f>
        <v>1</v>
      </c>
      <c r="O592" s="37"/>
      <c r="P592" s="34"/>
      <c r="Q592" s="34"/>
      <c r="R592" s="34"/>
      <c r="S592" s="34"/>
      <c r="T592" s="34"/>
    </row>
    <row r="593" spans="1:20" ht="14" hidden="1" outlineLevel="4">
      <c r="A593" s="34">
        <v>2056505</v>
      </c>
      <c r="B593" s="34" t="s">
        <v>1052</v>
      </c>
      <c r="C593" s="34" t="s">
        <v>106</v>
      </c>
      <c r="D593" s="34" t="s">
        <v>1053</v>
      </c>
      <c r="E593" s="34" t="s">
        <v>1054</v>
      </c>
      <c r="F593" s="37">
        <v>40420</v>
      </c>
      <c r="G593" s="37">
        <v>42005</v>
      </c>
      <c r="H593" s="34"/>
      <c r="I593" s="34"/>
      <c r="J593" s="34" t="s">
        <v>192</v>
      </c>
      <c r="K593" s="37">
        <v>41640</v>
      </c>
      <c r="L593" s="55"/>
      <c r="M593" s="55">
        <v>23</v>
      </c>
      <c r="N593" s="55" t="s">
        <v>10</v>
      </c>
      <c r="O593" s="37">
        <v>21558</v>
      </c>
      <c r="P593" s="34">
        <v>1</v>
      </c>
      <c r="Q593" s="34" t="s">
        <v>57</v>
      </c>
      <c r="R593" s="34" t="s">
        <v>193</v>
      </c>
      <c r="S593" s="34">
        <v>49449.53</v>
      </c>
      <c r="T593" s="34">
        <v>23.773800000000001</v>
      </c>
    </row>
    <row r="594" spans="1:20" ht="14" hidden="1" outlineLevel="4">
      <c r="A594" s="34">
        <v>667878</v>
      </c>
      <c r="B594" s="34" t="s">
        <v>1055</v>
      </c>
      <c r="C594" s="34" t="s">
        <v>53</v>
      </c>
      <c r="D594" s="34" t="s">
        <v>1056</v>
      </c>
      <c r="E594" s="34" t="s">
        <v>1057</v>
      </c>
      <c r="F594" s="37">
        <v>36914</v>
      </c>
      <c r="G594" s="37">
        <v>42005</v>
      </c>
      <c r="H594" s="37">
        <v>36914</v>
      </c>
      <c r="I594" s="37">
        <v>36914</v>
      </c>
      <c r="J594" s="34" t="s">
        <v>192</v>
      </c>
      <c r="K594" s="37">
        <v>41821</v>
      </c>
      <c r="L594" s="55"/>
      <c r="M594" s="55">
        <v>23</v>
      </c>
      <c r="N594" s="55" t="s">
        <v>10</v>
      </c>
      <c r="O594" s="37">
        <v>20090</v>
      </c>
      <c r="P594" s="34">
        <v>1</v>
      </c>
      <c r="Q594" s="34" t="s">
        <v>57</v>
      </c>
      <c r="R594" s="34" t="s">
        <v>193</v>
      </c>
      <c r="S594" s="34">
        <v>49449.53</v>
      </c>
      <c r="T594" s="34">
        <v>23.773800000000001</v>
      </c>
    </row>
    <row r="595" spans="1:20" ht="14" hidden="1" outlineLevel="4">
      <c r="A595" s="34">
        <v>1911304</v>
      </c>
      <c r="B595" s="34" t="s">
        <v>1058</v>
      </c>
      <c r="C595" s="34" t="s">
        <v>60</v>
      </c>
      <c r="D595" s="34" t="s">
        <v>1059</v>
      </c>
      <c r="E595" s="34" t="s">
        <v>1060</v>
      </c>
      <c r="F595" s="37">
        <v>39192</v>
      </c>
      <c r="G595" s="37">
        <v>42005</v>
      </c>
      <c r="H595" s="34"/>
      <c r="I595" s="34"/>
      <c r="J595" s="34" t="s">
        <v>192</v>
      </c>
      <c r="K595" s="37">
        <v>41852</v>
      </c>
      <c r="L595" s="55"/>
      <c r="M595" s="55">
        <v>23</v>
      </c>
      <c r="N595" s="55" t="s">
        <v>10</v>
      </c>
      <c r="O595" s="37">
        <v>27328</v>
      </c>
      <c r="P595" s="34">
        <v>1</v>
      </c>
      <c r="Q595" s="34" t="s">
        <v>57</v>
      </c>
      <c r="R595" s="34" t="s">
        <v>193</v>
      </c>
      <c r="S595" s="34">
        <v>49449.53</v>
      </c>
      <c r="T595" s="34">
        <v>23.773800000000001</v>
      </c>
    </row>
    <row r="596" spans="1:20" ht="14" hidden="1" outlineLevel="4">
      <c r="A596" s="34">
        <v>2058969</v>
      </c>
      <c r="B596" s="34" t="s">
        <v>1061</v>
      </c>
      <c r="C596" s="34" t="s">
        <v>66</v>
      </c>
      <c r="D596" s="34" t="s">
        <v>1062</v>
      </c>
      <c r="E596" s="34" t="s">
        <v>1057</v>
      </c>
      <c r="F596" s="37">
        <v>40798</v>
      </c>
      <c r="G596" s="37">
        <v>42005</v>
      </c>
      <c r="H596" s="34"/>
      <c r="I596" s="34"/>
      <c r="J596" s="34" t="s">
        <v>192</v>
      </c>
      <c r="K596" s="37">
        <v>41883</v>
      </c>
      <c r="L596" s="55"/>
      <c r="M596" s="55">
        <v>23</v>
      </c>
      <c r="N596" s="55" t="s">
        <v>10</v>
      </c>
      <c r="O596" s="37">
        <v>29159</v>
      </c>
      <c r="P596" s="34">
        <v>1</v>
      </c>
      <c r="Q596" s="34" t="s">
        <v>57</v>
      </c>
      <c r="R596" s="34" t="s">
        <v>193</v>
      </c>
      <c r="S596" s="34">
        <v>49449.53</v>
      </c>
      <c r="T596" s="34">
        <v>23.773800000000001</v>
      </c>
    </row>
    <row r="597" spans="1:20" ht="14" outlineLevel="3" collapsed="1">
      <c r="A597" s="34"/>
      <c r="B597" s="34"/>
      <c r="C597" s="34"/>
      <c r="D597" s="34"/>
      <c r="E597" s="34"/>
      <c r="F597" s="37"/>
      <c r="G597" s="37"/>
      <c r="H597" s="34"/>
      <c r="I597" s="34"/>
      <c r="J597" s="34"/>
      <c r="K597" s="37"/>
      <c r="L597" s="55"/>
      <c r="M597" s="55"/>
      <c r="N597" s="55"/>
      <c r="O597" s="40" t="s">
        <v>63</v>
      </c>
      <c r="P597" s="34">
        <f>SUBTOTAL(9,P593:P596)</f>
        <v>4</v>
      </c>
      <c r="Q597" s="34"/>
      <c r="R597" s="34"/>
      <c r="S597" s="34"/>
      <c r="T597" s="34"/>
    </row>
    <row r="598" spans="1:20" ht="14" outlineLevel="2">
      <c r="A598" s="34"/>
      <c r="B598" s="34"/>
      <c r="C598" s="34"/>
      <c r="D598" s="34"/>
      <c r="E598" s="34"/>
      <c r="F598" s="37"/>
      <c r="G598" s="37"/>
      <c r="H598" s="34"/>
      <c r="I598" s="34"/>
      <c r="J598" s="34"/>
      <c r="K598" s="37"/>
      <c r="L598" s="55"/>
      <c r="M598" s="60" t="s">
        <v>186</v>
      </c>
      <c r="N598" s="55">
        <f>SUBTOTAL(3,N593:N596)</f>
        <v>4</v>
      </c>
      <c r="O598" s="37"/>
      <c r="P598" s="34"/>
      <c r="Q598" s="34"/>
      <c r="R598" s="34"/>
      <c r="S598" s="34"/>
      <c r="T598" s="34"/>
    </row>
    <row r="599" spans="1:20" ht="14" hidden="1" outlineLevel="4">
      <c r="A599" s="34">
        <v>894060</v>
      </c>
      <c r="B599" s="34" t="s">
        <v>1063</v>
      </c>
      <c r="C599" s="34" t="s">
        <v>53</v>
      </c>
      <c r="D599" s="34" t="s">
        <v>1064</v>
      </c>
      <c r="E599" s="34" t="s">
        <v>1065</v>
      </c>
      <c r="F599" s="37">
        <v>38889</v>
      </c>
      <c r="G599" s="37">
        <v>42005</v>
      </c>
      <c r="H599" s="34"/>
      <c r="I599" s="34"/>
      <c r="J599" s="34" t="s">
        <v>192</v>
      </c>
      <c r="K599" s="37">
        <v>41640</v>
      </c>
      <c r="L599" s="55"/>
      <c r="M599" s="55">
        <v>23</v>
      </c>
      <c r="N599" s="55" t="s">
        <v>11</v>
      </c>
      <c r="O599" s="37">
        <v>24417</v>
      </c>
      <c r="P599" s="34">
        <v>1</v>
      </c>
      <c r="Q599" s="34" t="s">
        <v>57</v>
      </c>
      <c r="R599" s="34" t="s">
        <v>193</v>
      </c>
      <c r="S599" s="34">
        <v>51922.01</v>
      </c>
      <c r="T599" s="34">
        <v>24.962499999999999</v>
      </c>
    </row>
    <row r="600" spans="1:20" ht="14" hidden="1" outlineLevel="4">
      <c r="A600" s="34">
        <v>2052665</v>
      </c>
      <c r="B600" s="34" t="s">
        <v>1066</v>
      </c>
      <c r="C600" s="34" t="s">
        <v>66</v>
      </c>
      <c r="D600" s="34" t="s">
        <v>1067</v>
      </c>
      <c r="E600" s="34" t="s">
        <v>104</v>
      </c>
      <c r="F600" s="37">
        <v>39722</v>
      </c>
      <c r="G600" s="37">
        <v>42005</v>
      </c>
      <c r="H600" s="34"/>
      <c r="I600" s="34"/>
      <c r="J600" s="34" t="s">
        <v>192</v>
      </c>
      <c r="K600" s="37">
        <v>41640</v>
      </c>
      <c r="L600" s="55"/>
      <c r="M600" s="55">
        <v>23</v>
      </c>
      <c r="N600" s="55" t="s">
        <v>11</v>
      </c>
      <c r="O600" s="37">
        <v>21940</v>
      </c>
      <c r="P600" s="34">
        <v>1</v>
      </c>
      <c r="Q600" s="34" t="s">
        <v>57</v>
      </c>
      <c r="R600" s="34" t="s">
        <v>193</v>
      </c>
      <c r="S600" s="34">
        <v>51922.01</v>
      </c>
      <c r="T600" s="34">
        <v>24.962499999999999</v>
      </c>
    </row>
    <row r="601" spans="1:20" ht="14" outlineLevel="3" collapsed="1">
      <c r="A601" s="34"/>
      <c r="B601" s="34"/>
      <c r="C601" s="34"/>
      <c r="D601" s="34"/>
      <c r="E601" s="34"/>
      <c r="F601" s="37"/>
      <c r="G601" s="37"/>
      <c r="H601" s="34"/>
      <c r="I601" s="34"/>
      <c r="J601" s="34"/>
      <c r="K601" s="37"/>
      <c r="L601" s="55"/>
      <c r="M601" s="55"/>
      <c r="N601" s="55"/>
      <c r="O601" s="40" t="s">
        <v>63</v>
      </c>
      <c r="P601" s="34">
        <f>SUBTOTAL(9,P599:P600)</f>
        <v>2</v>
      </c>
      <c r="Q601" s="34"/>
      <c r="R601" s="34"/>
      <c r="S601" s="34"/>
      <c r="T601" s="34"/>
    </row>
    <row r="602" spans="1:20" ht="14" hidden="1" outlineLevel="4">
      <c r="A602" s="34">
        <v>2061312</v>
      </c>
      <c r="B602" s="34" t="s">
        <v>1068</v>
      </c>
      <c r="C602" s="34" t="s">
        <v>60</v>
      </c>
      <c r="D602" s="34" t="s">
        <v>1069</v>
      </c>
      <c r="E602" s="34" t="s">
        <v>104</v>
      </c>
      <c r="F602" s="37">
        <v>41303</v>
      </c>
      <c r="G602" s="37">
        <v>42005</v>
      </c>
      <c r="H602" s="34"/>
      <c r="I602" s="34"/>
      <c r="J602" s="34" t="s">
        <v>192</v>
      </c>
      <c r="K602" s="37">
        <v>41821</v>
      </c>
      <c r="L602" s="55"/>
      <c r="M602" s="55">
        <v>23</v>
      </c>
      <c r="N602" s="55" t="s">
        <v>11</v>
      </c>
      <c r="O602" s="37">
        <v>31710</v>
      </c>
      <c r="P602" s="34">
        <v>0.375</v>
      </c>
      <c r="Q602" s="34" t="s">
        <v>57</v>
      </c>
      <c r="R602" s="34" t="s">
        <v>193</v>
      </c>
      <c r="S602" s="34">
        <v>19470.75</v>
      </c>
      <c r="T602" s="34">
        <v>9.3609000000000009</v>
      </c>
    </row>
    <row r="603" spans="1:20" ht="14" outlineLevel="3" collapsed="1">
      <c r="A603" s="34"/>
      <c r="B603" s="34"/>
      <c r="C603" s="34"/>
      <c r="D603" s="34"/>
      <c r="E603" s="34"/>
      <c r="F603" s="37"/>
      <c r="G603" s="37"/>
      <c r="H603" s="34"/>
      <c r="I603" s="34"/>
      <c r="J603" s="34"/>
      <c r="K603" s="37"/>
      <c r="L603" s="55"/>
      <c r="M603" s="55"/>
      <c r="N603" s="55"/>
      <c r="O603" s="40" t="s">
        <v>133</v>
      </c>
      <c r="P603" s="34">
        <f>SUBTOTAL(9,P602:P602)</f>
        <v>0.375</v>
      </c>
      <c r="Q603" s="34"/>
      <c r="R603" s="34"/>
      <c r="S603" s="34"/>
      <c r="T603" s="34"/>
    </row>
    <row r="604" spans="1:20" ht="14" outlineLevel="2">
      <c r="A604" s="34"/>
      <c r="B604" s="34"/>
      <c r="C604" s="34"/>
      <c r="D604" s="34"/>
      <c r="E604" s="34"/>
      <c r="F604" s="37"/>
      <c r="G604" s="37"/>
      <c r="H604" s="34"/>
      <c r="I604" s="34"/>
      <c r="J604" s="34"/>
      <c r="K604" s="37"/>
      <c r="L604" s="55"/>
      <c r="M604" s="60" t="s">
        <v>328</v>
      </c>
      <c r="N604" s="55">
        <f>SUBTOTAL(3,N599:N602)</f>
        <v>3</v>
      </c>
      <c r="O604" s="37"/>
      <c r="P604" s="34"/>
      <c r="Q604" s="34"/>
      <c r="R604" s="34"/>
      <c r="S604" s="34"/>
      <c r="T604" s="34"/>
    </row>
    <row r="605" spans="1:20" ht="14" hidden="1" outlineLevel="4">
      <c r="A605" s="34">
        <v>1539048</v>
      </c>
      <c r="B605" s="34" t="s">
        <v>1070</v>
      </c>
      <c r="C605" s="34" t="s">
        <v>53</v>
      </c>
      <c r="D605" s="34" t="s">
        <v>1071</v>
      </c>
      <c r="E605" s="34" t="s">
        <v>1041</v>
      </c>
      <c r="F605" s="37">
        <v>38565</v>
      </c>
      <c r="G605" s="37">
        <v>42005</v>
      </c>
      <c r="H605" s="37">
        <v>38565</v>
      </c>
      <c r="I605" s="37">
        <v>38565</v>
      </c>
      <c r="J605" s="34" t="s">
        <v>192</v>
      </c>
      <c r="K605" s="37">
        <v>41640</v>
      </c>
      <c r="L605" s="55"/>
      <c r="M605" s="55">
        <v>23</v>
      </c>
      <c r="N605" s="55" t="s">
        <v>0</v>
      </c>
      <c r="O605" s="37">
        <v>29862</v>
      </c>
      <c r="P605" s="34">
        <v>1</v>
      </c>
      <c r="Q605" s="34" t="s">
        <v>57</v>
      </c>
      <c r="R605" s="34" t="s">
        <v>193</v>
      </c>
      <c r="S605" s="34">
        <v>54518.11</v>
      </c>
      <c r="T605" s="34">
        <v>26.210599999999999</v>
      </c>
    </row>
    <row r="606" spans="1:20" ht="14" hidden="1" outlineLevel="4">
      <c r="A606" s="34">
        <v>2044710</v>
      </c>
      <c r="B606" s="34" t="s">
        <v>1072</v>
      </c>
      <c r="C606" s="34" t="s">
        <v>53</v>
      </c>
      <c r="D606" s="34" t="s">
        <v>1073</v>
      </c>
      <c r="E606" s="34" t="s">
        <v>1074</v>
      </c>
      <c r="F606" s="37">
        <v>37683</v>
      </c>
      <c r="G606" s="37">
        <v>42005</v>
      </c>
      <c r="H606" s="34"/>
      <c r="I606" s="34"/>
      <c r="J606" s="34" t="s">
        <v>192</v>
      </c>
      <c r="K606" s="37">
        <v>41671</v>
      </c>
      <c r="L606" s="55"/>
      <c r="M606" s="55">
        <v>23</v>
      </c>
      <c r="N606" s="55" t="s">
        <v>0</v>
      </c>
      <c r="O606" s="37">
        <v>29128</v>
      </c>
      <c r="P606" s="34">
        <v>1</v>
      </c>
      <c r="Q606" s="34" t="s">
        <v>57</v>
      </c>
      <c r="R606" s="34" t="s">
        <v>193</v>
      </c>
      <c r="S606" s="34">
        <v>54518.11</v>
      </c>
      <c r="T606" s="34">
        <v>26.210599999999999</v>
      </c>
    </row>
    <row r="607" spans="1:20" ht="14" hidden="1" outlineLevel="4">
      <c r="A607" s="34">
        <v>100627</v>
      </c>
      <c r="B607" s="34" t="s">
        <v>1075</v>
      </c>
      <c r="C607" s="34" t="s">
        <v>106</v>
      </c>
      <c r="D607" s="34" t="s">
        <v>1076</v>
      </c>
      <c r="E607" s="34" t="s">
        <v>1077</v>
      </c>
      <c r="F607" s="37">
        <v>36900</v>
      </c>
      <c r="G607" s="37">
        <v>42005</v>
      </c>
      <c r="H607" s="34"/>
      <c r="I607" s="34"/>
      <c r="J607" s="34" t="s">
        <v>192</v>
      </c>
      <c r="K607" s="37">
        <v>41821</v>
      </c>
      <c r="L607" s="55"/>
      <c r="M607" s="55">
        <v>23</v>
      </c>
      <c r="N607" s="55" t="s">
        <v>0</v>
      </c>
      <c r="O607" s="37">
        <v>21772</v>
      </c>
      <c r="P607" s="34">
        <v>1</v>
      </c>
      <c r="Q607" s="34" t="s">
        <v>57</v>
      </c>
      <c r="R607" s="34" t="s">
        <v>193</v>
      </c>
      <c r="S607" s="34">
        <v>54518.11</v>
      </c>
      <c r="T607" s="34">
        <v>26.210599999999999</v>
      </c>
    </row>
    <row r="608" spans="1:20" ht="14" outlineLevel="3" collapsed="1">
      <c r="A608" s="34"/>
      <c r="B608" s="34"/>
      <c r="C608" s="34"/>
      <c r="D608" s="34"/>
      <c r="E608" s="34"/>
      <c r="F608" s="37"/>
      <c r="G608" s="37"/>
      <c r="H608" s="34"/>
      <c r="I608" s="34"/>
      <c r="J608" s="34"/>
      <c r="K608" s="37"/>
      <c r="L608" s="55"/>
      <c r="M608" s="55"/>
      <c r="N608" s="55"/>
      <c r="O608" s="40" t="s">
        <v>63</v>
      </c>
      <c r="P608" s="34">
        <f>SUBTOTAL(9,P605:P607)</f>
        <v>3</v>
      </c>
      <c r="Q608" s="34"/>
      <c r="R608" s="34"/>
      <c r="S608" s="34"/>
      <c r="T608" s="34"/>
    </row>
    <row r="609" spans="1:21" ht="14" outlineLevel="2">
      <c r="A609" s="34"/>
      <c r="B609" s="34"/>
      <c r="C609" s="34"/>
      <c r="D609" s="34"/>
      <c r="E609" s="34"/>
      <c r="F609" s="37"/>
      <c r="G609" s="37"/>
      <c r="H609" s="34"/>
      <c r="I609" s="34"/>
      <c r="J609" s="34"/>
      <c r="K609" s="37"/>
      <c r="L609" s="55"/>
      <c r="M609" s="60" t="s">
        <v>158</v>
      </c>
      <c r="N609" s="55">
        <f>SUBTOTAL(3,N605:N607)</f>
        <v>3</v>
      </c>
      <c r="O609" s="37"/>
      <c r="P609" s="34"/>
      <c r="Q609" s="34"/>
      <c r="R609" s="34"/>
      <c r="S609" s="34"/>
      <c r="T609" s="34"/>
    </row>
    <row r="610" spans="1:21" ht="14" hidden="1" outlineLevel="4">
      <c r="A610" s="34">
        <v>1583303</v>
      </c>
      <c r="B610" s="34" t="s">
        <v>1078</v>
      </c>
      <c r="C610" s="34" t="s">
        <v>66</v>
      </c>
      <c r="D610" s="34" t="s">
        <v>1079</v>
      </c>
      <c r="E610" s="34" t="s">
        <v>1044</v>
      </c>
      <c r="F610" s="37">
        <v>38169</v>
      </c>
      <c r="G610" s="37">
        <v>42005</v>
      </c>
      <c r="H610" s="34"/>
      <c r="I610" s="34"/>
      <c r="J610" s="34" t="s">
        <v>192</v>
      </c>
      <c r="K610" s="37">
        <v>41640</v>
      </c>
      <c r="L610" s="55"/>
      <c r="M610" s="55">
        <v>23</v>
      </c>
      <c r="N610" s="55" t="s">
        <v>1</v>
      </c>
      <c r="O610" s="37">
        <v>20792</v>
      </c>
      <c r="P610" s="34">
        <v>1</v>
      </c>
      <c r="Q610" s="34" t="s">
        <v>57</v>
      </c>
      <c r="R610" s="34" t="s">
        <v>193</v>
      </c>
      <c r="S610" s="34">
        <v>55608.47</v>
      </c>
      <c r="T610" s="34">
        <v>26.7348</v>
      </c>
    </row>
    <row r="611" spans="1:21" ht="14" hidden="1" outlineLevel="4">
      <c r="A611" s="34">
        <v>1754928</v>
      </c>
      <c r="B611" s="34" t="s">
        <v>1080</v>
      </c>
      <c r="C611" s="34" t="s">
        <v>60</v>
      </c>
      <c r="D611" s="34" t="s">
        <v>1081</v>
      </c>
      <c r="E611" s="34" t="s">
        <v>1036</v>
      </c>
      <c r="F611" s="37">
        <v>38240</v>
      </c>
      <c r="G611" s="37">
        <v>42005</v>
      </c>
      <c r="H611" s="34"/>
      <c r="I611" s="34"/>
      <c r="J611" s="34" t="s">
        <v>192</v>
      </c>
      <c r="K611" s="37">
        <v>41640</v>
      </c>
      <c r="L611" s="55"/>
      <c r="M611" s="55">
        <v>23</v>
      </c>
      <c r="N611" s="55" t="s">
        <v>1</v>
      </c>
      <c r="O611" s="37">
        <v>31464</v>
      </c>
      <c r="P611" s="34">
        <v>1</v>
      </c>
      <c r="Q611" s="34" t="s">
        <v>57</v>
      </c>
      <c r="R611" s="34" t="s">
        <v>193</v>
      </c>
      <c r="S611" s="34">
        <v>55608.47</v>
      </c>
      <c r="T611" s="34">
        <v>26.7348</v>
      </c>
    </row>
    <row r="612" spans="1:21" ht="14" hidden="1" outlineLevel="4">
      <c r="A612" s="34">
        <v>2048085</v>
      </c>
      <c r="B612" s="34" t="s">
        <v>1082</v>
      </c>
      <c r="C612" s="34" t="s">
        <v>112</v>
      </c>
      <c r="D612" s="34" t="s">
        <v>1083</v>
      </c>
      <c r="E612" s="34" t="s">
        <v>1084</v>
      </c>
      <c r="F612" s="37">
        <v>39084</v>
      </c>
      <c r="G612" s="37">
        <v>42005</v>
      </c>
      <c r="H612" s="34"/>
      <c r="I612" s="34"/>
      <c r="J612" s="34" t="s">
        <v>192</v>
      </c>
      <c r="K612" s="37">
        <v>41640</v>
      </c>
      <c r="L612" s="55"/>
      <c r="M612" s="55">
        <v>23</v>
      </c>
      <c r="N612" s="55" t="s">
        <v>1</v>
      </c>
      <c r="O612" s="37">
        <v>21286</v>
      </c>
      <c r="P612" s="34">
        <v>1</v>
      </c>
      <c r="Q612" s="34" t="s">
        <v>57</v>
      </c>
      <c r="R612" s="34" t="s">
        <v>193</v>
      </c>
      <c r="S612" s="34">
        <v>55608.47</v>
      </c>
      <c r="T612" s="34">
        <v>26.7348</v>
      </c>
    </row>
    <row r="613" spans="1:21" ht="14" hidden="1" outlineLevel="4">
      <c r="A613" s="34">
        <v>2057040</v>
      </c>
      <c r="B613" s="34" t="s">
        <v>1085</v>
      </c>
      <c r="C613" s="34" t="s">
        <v>106</v>
      </c>
      <c r="D613" s="34" t="s">
        <v>1086</v>
      </c>
      <c r="E613" s="34" t="s">
        <v>1054</v>
      </c>
      <c r="F613" s="37">
        <v>40484</v>
      </c>
      <c r="G613" s="37">
        <v>42005</v>
      </c>
      <c r="H613" s="34"/>
      <c r="I613" s="34"/>
      <c r="J613" s="34" t="s">
        <v>192</v>
      </c>
      <c r="K613" s="37">
        <v>41640</v>
      </c>
      <c r="L613" s="55"/>
      <c r="M613" s="55">
        <v>23</v>
      </c>
      <c r="N613" s="55" t="s">
        <v>1</v>
      </c>
      <c r="O613" s="37">
        <v>26009</v>
      </c>
      <c r="P613" s="34">
        <v>1</v>
      </c>
      <c r="Q613" s="34" t="s">
        <v>57</v>
      </c>
      <c r="R613" s="34" t="s">
        <v>193</v>
      </c>
      <c r="S613" s="34">
        <v>55608.47</v>
      </c>
      <c r="T613" s="34">
        <v>26.7348</v>
      </c>
    </row>
    <row r="614" spans="1:21" ht="14" outlineLevel="3" collapsed="1">
      <c r="A614" s="34"/>
      <c r="B614" s="34"/>
      <c r="C614" s="34"/>
      <c r="D614" s="34"/>
      <c r="E614" s="34"/>
      <c r="F614" s="37"/>
      <c r="G614" s="37"/>
      <c r="H614" s="34"/>
      <c r="I614" s="34"/>
      <c r="J614" s="34"/>
      <c r="K614" s="37"/>
      <c r="L614" s="66"/>
      <c r="M614" s="66"/>
      <c r="N614" s="66"/>
      <c r="O614" s="68" t="s">
        <v>63</v>
      </c>
      <c r="P614" s="66">
        <f>SUBTOTAL(9,P610:P613)</f>
        <v>4</v>
      </c>
      <c r="Q614" s="34"/>
      <c r="R614" s="34"/>
      <c r="S614" s="34"/>
      <c r="T614" s="34"/>
    </row>
    <row r="615" spans="1:21" ht="14" outlineLevel="2">
      <c r="A615" s="34"/>
      <c r="B615" s="34"/>
      <c r="C615" s="34"/>
      <c r="D615" s="34"/>
      <c r="E615" s="34"/>
      <c r="F615" s="37"/>
      <c r="G615" s="37"/>
      <c r="H615" s="34"/>
      <c r="I615" s="34"/>
      <c r="J615" s="34"/>
      <c r="K615" s="37"/>
      <c r="L615" s="66"/>
      <c r="M615" s="70" t="s">
        <v>122</v>
      </c>
      <c r="N615" s="66">
        <f>SUBTOTAL(3,N610:N613)</f>
        <v>4</v>
      </c>
      <c r="O615" s="69"/>
      <c r="P615" s="66"/>
      <c r="Q615" s="34"/>
      <c r="R615" s="34"/>
      <c r="S615" s="34"/>
      <c r="T615" s="34"/>
    </row>
    <row r="616" spans="1:21" ht="14" hidden="1" outlineLevel="4">
      <c r="A616" s="34">
        <v>184178</v>
      </c>
      <c r="B616" s="34" t="s">
        <v>1087</v>
      </c>
      <c r="C616" s="34" t="s">
        <v>60</v>
      </c>
      <c r="D616" s="34" t="s">
        <v>1088</v>
      </c>
      <c r="E616" s="34" t="s">
        <v>1057</v>
      </c>
      <c r="F616" s="37">
        <v>38525</v>
      </c>
      <c r="G616" s="37">
        <v>42005</v>
      </c>
      <c r="H616" s="37">
        <v>38525</v>
      </c>
      <c r="I616" s="37">
        <v>36476</v>
      </c>
      <c r="J616" s="34" t="s">
        <v>192</v>
      </c>
      <c r="K616" s="37">
        <v>41640</v>
      </c>
      <c r="L616" s="66"/>
      <c r="M616" s="66">
        <v>23</v>
      </c>
      <c r="N616" s="66" t="s">
        <v>2</v>
      </c>
      <c r="O616" s="69">
        <v>23398</v>
      </c>
      <c r="P616" s="66">
        <v>1</v>
      </c>
      <c r="Q616" s="34" t="s">
        <v>57</v>
      </c>
      <c r="R616" s="34" t="s">
        <v>193</v>
      </c>
      <c r="S616" s="34">
        <v>56359.18</v>
      </c>
      <c r="T616" s="34">
        <v>27.095800000000001</v>
      </c>
      <c r="U616" s="34"/>
    </row>
    <row r="617" spans="1:21" ht="14" outlineLevel="3" collapsed="1">
      <c r="A617" s="34"/>
      <c r="B617" s="34"/>
      <c r="C617" s="34"/>
      <c r="D617" s="34"/>
      <c r="E617" s="34"/>
      <c r="F617" s="37"/>
      <c r="G617" s="37"/>
      <c r="H617" s="37"/>
      <c r="I617" s="37"/>
      <c r="J617" s="34"/>
      <c r="K617" s="37"/>
      <c r="L617" s="66"/>
      <c r="M617" s="66"/>
      <c r="N617" s="66"/>
      <c r="O617" s="68" t="s">
        <v>63</v>
      </c>
      <c r="P617" s="66">
        <f>SUBTOTAL(9,P616:P616)</f>
        <v>1</v>
      </c>
      <c r="Q617" s="34"/>
      <c r="R617" s="34"/>
      <c r="S617" s="34"/>
      <c r="T617" s="34"/>
      <c r="U617" s="34"/>
    </row>
    <row r="618" spans="1:21" ht="14" hidden="1" outlineLevel="4">
      <c r="A618" s="34">
        <v>1672741</v>
      </c>
      <c r="B618" s="34" t="s">
        <v>1089</v>
      </c>
      <c r="C618" s="34" t="s">
        <v>66</v>
      </c>
      <c r="D618" s="34" t="s">
        <v>1090</v>
      </c>
      <c r="E618" s="34" t="s">
        <v>1091</v>
      </c>
      <c r="F618" s="37">
        <v>39325</v>
      </c>
      <c r="G618" s="37">
        <v>42005</v>
      </c>
      <c r="H618" s="34"/>
      <c r="I618" s="34"/>
      <c r="J618" s="34" t="s">
        <v>192</v>
      </c>
      <c r="K618" s="37">
        <v>41640</v>
      </c>
      <c r="L618" s="66"/>
      <c r="M618" s="66">
        <v>23</v>
      </c>
      <c r="N618" s="66" t="s">
        <v>2</v>
      </c>
      <c r="O618" s="69">
        <v>27752</v>
      </c>
      <c r="P618" s="66">
        <v>0.6</v>
      </c>
      <c r="Q618" s="34" t="s">
        <v>57</v>
      </c>
      <c r="R618" s="34" t="s">
        <v>193</v>
      </c>
      <c r="S618" s="34">
        <v>33815.51</v>
      </c>
      <c r="T618" s="34">
        <v>27.095800000000001</v>
      </c>
    </row>
    <row r="619" spans="1:21" ht="14" outlineLevel="3" collapsed="1">
      <c r="A619" s="34"/>
      <c r="B619" s="34"/>
      <c r="C619" s="34"/>
      <c r="D619" s="34"/>
      <c r="E619" s="34"/>
      <c r="F619" s="37"/>
      <c r="G619" s="37"/>
      <c r="H619" s="34"/>
      <c r="I619" s="34"/>
      <c r="J619" s="34"/>
      <c r="K619" s="37"/>
      <c r="L619" s="66"/>
      <c r="M619" s="66"/>
      <c r="N619" s="66"/>
      <c r="O619" s="68" t="s">
        <v>580</v>
      </c>
      <c r="P619" s="66">
        <f>SUBTOTAL(9,P618:P618)</f>
        <v>0.6</v>
      </c>
      <c r="Q619" s="34"/>
      <c r="R619" s="34"/>
      <c r="S619" s="34"/>
      <c r="T619" s="34"/>
    </row>
    <row r="620" spans="1:21" ht="14" hidden="1" outlineLevel="4">
      <c r="A620" s="34">
        <v>2046628</v>
      </c>
      <c r="B620" s="34" t="s">
        <v>1092</v>
      </c>
      <c r="C620" s="34" t="s">
        <v>60</v>
      </c>
      <c r="D620" s="34" t="s">
        <v>1093</v>
      </c>
      <c r="E620" s="34" t="s">
        <v>1094</v>
      </c>
      <c r="F620" s="37">
        <v>38867</v>
      </c>
      <c r="G620" s="37">
        <v>42005</v>
      </c>
      <c r="H620" s="37">
        <v>38867</v>
      </c>
      <c r="I620" s="37">
        <v>38867</v>
      </c>
      <c r="J620" s="34" t="s">
        <v>192</v>
      </c>
      <c r="K620" s="37">
        <v>41640</v>
      </c>
      <c r="L620" s="66"/>
      <c r="M620" s="66">
        <v>23</v>
      </c>
      <c r="N620" s="66" t="s">
        <v>2</v>
      </c>
      <c r="O620" s="69">
        <v>25928</v>
      </c>
      <c r="P620" s="66">
        <v>1</v>
      </c>
      <c r="Q620" s="34" t="s">
        <v>57</v>
      </c>
      <c r="R620" s="34" t="s">
        <v>193</v>
      </c>
      <c r="S620" s="34">
        <v>56359.18</v>
      </c>
      <c r="T620" s="34">
        <v>27.095800000000001</v>
      </c>
    </row>
    <row r="621" spans="1:21" ht="14" hidden="1" outlineLevel="4">
      <c r="A621" s="34">
        <v>2049911</v>
      </c>
      <c r="B621" s="34" t="s">
        <v>1095</v>
      </c>
      <c r="C621" s="34" t="s">
        <v>53</v>
      </c>
      <c r="D621" s="34" t="s">
        <v>1096</v>
      </c>
      <c r="E621" s="34" t="s">
        <v>1060</v>
      </c>
      <c r="F621" s="37">
        <v>39295</v>
      </c>
      <c r="G621" s="37">
        <v>42005</v>
      </c>
      <c r="H621" s="34"/>
      <c r="I621" s="34"/>
      <c r="J621" s="34" t="s">
        <v>192</v>
      </c>
      <c r="K621" s="37">
        <v>41640</v>
      </c>
      <c r="L621" s="66"/>
      <c r="M621" s="66">
        <v>23</v>
      </c>
      <c r="N621" s="66" t="s">
        <v>2</v>
      </c>
      <c r="O621" s="69">
        <v>29745</v>
      </c>
      <c r="P621" s="66">
        <v>1</v>
      </c>
      <c r="Q621" s="34" t="s">
        <v>57</v>
      </c>
      <c r="R621" s="34" t="s">
        <v>193</v>
      </c>
      <c r="S621" s="34">
        <v>56359.18</v>
      </c>
      <c r="T621" s="34">
        <v>27.095800000000001</v>
      </c>
    </row>
    <row r="622" spans="1:21" ht="14" hidden="1" outlineLevel="4">
      <c r="A622" s="34">
        <v>2045404</v>
      </c>
      <c r="B622" s="34" t="s">
        <v>1097</v>
      </c>
      <c r="C622" s="34" t="s">
        <v>66</v>
      </c>
      <c r="D622" s="34" t="s">
        <v>1098</v>
      </c>
      <c r="E622" s="34" t="s">
        <v>1057</v>
      </c>
      <c r="F622" s="37">
        <v>36047</v>
      </c>
      <c r="G622" s="37">
        <v>42005</v>
      </c>
      <c r="H622" s="37">
        <v>38869</v>
      </c>
      <c r="I622" s="37">
        <v>38869</v>
      </c>
      <c r="J622" s="34" t="s">
        <v>192</v>
      </c>
      <c r="K622" s="37">
        <v>41671</v>
      </c>
      <c r="L622" s="66"/>
      <c r="M622" s="66">
        <v>23</v>
      </c>
      <c r="N622" s="66" t="s">
        <v>2</v>
      </c>
      <c r="O622" s="69">
        <v>29218</v>
      </c>
      <c r="P622" s="66">
        <v>1</v>
      </c>
      <c r="Q622" s="34" t="s">
        <v>57</v>
      </c>
      <c r="R622" s="34" t="s">
        <v>193</v>
      </c>
      <c r="S622" s="34">
        <v>56359.18</v>
      </c>
      <c r="T622" s="34">
        <v>27.095800000000001</v>
      </c>
    </row>
    <row r="623" spans="1:21" ht="14" hidden="1" outlineLevel="4">
      <c r="A623" s="34">
        <v>1289616</v>
      </c>
      <c r="B623" s="34" t="s">
        <v>1099</v>
      </c>
      <c r="C623" s="34" t="s">
        <v>60</v>
      </c>
      <c r="D623" s="34" t="s">
        <v>1100</v>
      </c>
      <c r="E623" s="34" t="s">
        <v>1049</v>
      </c>
      <c r="F623" s="37">
        <v>39650</v>
      </c>
      <c r="G623" s="37">
        <v>42005</v>
      </c>
      <c r="H623" s="34"/>
      <c r="I623" s="34"/>
      <c r="J623" s="34" t="s">
        <v>192</v>
      </c>
      <c r="K623" s="37">
        <v>41852</v>
      </c>
      <c r="L623" s="66"/>
      <c r="M623" s="66">
        <v>23</v>
      </c>
      <c r="N623" s="66" t="s">
        <v>2</v>
      </c>
      <c r="O623" s="69">
        <v>28011</v>
      </c>
      <c r="P623" s="66">
        <v>1</v>
      </c>
      <c r="Q623" s="34" t="s">
        <v>57</v>
      </c>
      <c r="R623" s="34" t="s">
        <v>193</v>
      </c>
      <c r="S623" s="34">
        <v>56359.18</v>
      </c>
      <c r="T623" s="34">
        <v>27.095800000000001</v>
      </c>
    </row>
    <row r="624" spans="1:21" ht="14" outlineLevel="3" collapsed="1">
      <c r="A624" s="34"/>
      <c r="B624" s="34"/>
      <c r="C624" s="34"/>
      <c r="D624" s="34"/>
      <c r="E624" s="34"/>
      <c r="F624" s="37"/>
      <c r="G624" s="37"/>
      <c r="H624" s="34"/>
      <c r="I624" s="34"/>
      <c r="J624" s="34"/>
      <c r="K624" s="37"/>
      <c r="L624" s="66"/>
      <c r="M624" s="66"/>
      <c r="N624" s="66"/>
      <c r="O624" s="68" t="s">
        <v>63</v>
      </c>
      <c r="P624" s="66">
        <f>SUBTOTAL(9,P620:P623)</f>
        <v>4</v>
      </c>
      <c r="Q624" s="34"/>
      <c r="R624" s="34"/>
      <c r="S624" s="34"/>
      <c r="T624" s="34"/>
    </row>
    <row r="625" spans="1:21" ht="14" outlineLevel="2">
      <c r="A625" s="34"/>
      <c r="B625" s="34"/>
      <c r="C625" s="34"/>
      <c r="D625" s="34"/>
      <c r="E625" s="34"/>
      <c r="F625" s="37"/>
      <c r="G625" s="37"/>
      <c r="H625" s="34"/>
      <c r="I625" s="34"/>
      <c r="J625" s="34"/>
      <c r="K625" s="37"/>
      <c r="L625" s="66"/>
      <c r="M625" s="70" t="s">
        <v>128</v>
      </c>
      <c r="N625" s="66">
        <f>SUBTOTAL(3,N616:N623)</f>
        <v>6</v>
      </c>
      <c r="O625" s="69"/>
      <c r="P625" s="108">
        <f>SUM(P624,P619,P617)</f>
        <v>5.6</v>
      </c>
      <c r="Q625" s="34"/>
      <c r="R625" s="34"/>
      <c r="S625" s="34"/>
      <c r="T625" s="34"/>
    </row>
    <row r="626" spans="1:21" ht="14" hidden="1" outlineLevel="4">
      <c r="A626" s="34">
        <v>1727030</v>
      </c>
      <c r="B626" s="34" t="s">
        <v>1101</v>
      </c>
      <c r="C626" s="34" t="s">
        <v>66</v>
      </c>
      <c r="D626" s="34" t="s">
        <v>1102</v>
      </c>
      <c r="E626" s="34" t="s">
        <v>1103</v>
      </c>
      <c r="F626" s="37">
        <v>38754</v>
      </c>
      <c r="G626" s="37">
        <v>42005</v>
      </c>
      <c r="H626" s="34"/>
      <c r="I626" s="34"/>
      <c r="J626" s="34" t="s">
        <v>192</v>
      </c>
      <c r="K626" s="37">
        <v>41640</v>
      </c>
      <c r="L626" s="66"/>
      <c r="M626" s="66">
        <v>23</v>
      </c>
      <c r="N626" s="66" t="s">
        <v>3</v>
      </c>
      <c r="O626" s="69">
        <v>31663</v>
      </c>
      <c r="P626" s="66">
        <v>1</v>
      </c>
      <c r="Q626" s="34" t="s">
        <v>57</v>
      </c>
      <c r="R626" s="34" t="s">
        <v>193</v>
      </c>
      <c r="S626" s="34">
        <v>57120.03</v>
      </c>
      <c r="T626" s="34">
        <v>27.461600000000001</v>
      </c>
    </row>
    <row r="627" spans="1:21" ht="14" outlineLevel="3" collapsed="1">
      <c r="A627" s="34"/>
      <c r="B627" s="34"/>
      <c r="C627" s="34"/>
      <c r="D627" s="34"/>
      <c r="E627" s="34"/>
      <c r="F627" s="37"/>
      <c r="G627" s="37"/>
      <c r="H627" s="34"/>
      <c r="I627" s="34"/>
      <c r="J627" s="34"/>
      <c r="K627" s="37"/>
      <c r="L627" s="66"/>
      <c r="M627" s="66"/>
      <c r="N627" s="66"/>
      <c r="O627" s="68" t="s">
        <v>63</v>
      </c>
      <c r="P627" s="66">
        <f>SUBTOTAL(9,P626:P626)</f>
        <v>1</v>
      </c>
      <c r="Q627" s="34"/>
      <c r="R627" s="34"/>
      <c r="S627" s="34"/>
      <c r="T627" s="34"/>
    </row>
    <row r="628" spans="1:21" ht="14" outlineLevel="2">
      <c r="A628" s="34"/>
      <c r="B628" s="34"/>
      <c r="C628" s="34"/>
      <c r="D628" s="34"/>
      <c r="E628" s="34"/>
      <c r="F628" s="37"/>
      <c r="G628" s="37"/>
      <c r="H628" s="34"/>
      <c r="I628" s="34"/>
      <c r="J628" s="34"/>
      <c r="K628" s="37"/>
      <c r="L628" s="66"/>
      <c r="M628" s="70" t="s">
        <v>365</v>
      </c>
      <c r="N628" s="66">
        <f>SUBTOTAL(3,N626:N626)</f>
        <v>1</v>
      </c>
      <c r="O628" s="69"/>
      <c r="P628" s="66"/>
      <c r="Q628" s="34"/>
      <c r="R628" s="34"/>
      <c r="S628" s="34"/>
      <c r="T628" s="34"/>
    </row>
    <row r="629" spans="1:21" ht="14" hidden="1" outlineLevel="4">
      <c r="A629" s="34">
        <v>1323650</v>
      </c>
      <c r="B629" s="34" t="s">
        <v>1104</v>
      </c>
      <c r="C629" s="34" t="s">
        <v>53</v>
      </c>
      <c r="D629" s="34" t="s">
        <v>1105</v>
      </c>
      <c r="E629" s="34" t="s">
        <v>104</v>
      </c>
      <c r="F629" s="37">
        <v>38516</v>
      </c>
      <c r="G629" s="37">
        <v>42005</v>
      </c>
      <c r="H629" s="34"/>
      <c r="I629" s="34"/>
      <c r="J629" s="34" t="s">
        <v>192</v>
      </c>
      <c r="K629" s="37">
        <v>41640</v>
      </c>
      <c r="L629" s="66"/>
      <c r="M629" s="66">
        <v>23</v>
      </c>
      <c r="N629" s="66" t="s">
        <v>4</v>
      </c>
      <c r="O629" s="69">
        <v>28563</v>
      </c>
      <c r="P629" s="66">
        <v>1</v>
      </c>
      <c r="Q629" s="34" t="s">
        <v>57</v>
      </c>
      <c r="R629" s="34" t="s">
        <v>193</v>
      </c>
      <c r="S629" s="34">
        <v>57891.15</v>
      </c>
      <c r="T629" s="34">
        <v>27.8323</v>
      </c>
    </row>
    <row r="630" spans="1:21" ht="14" hidden="1" outlineLevel="4">
      <c r="A630" s="34">
        <v>2046133</v>
      </c>
      <c r="B630" s="34" t="s">
        <v>1106</v>
      </c>
      <c r="C630" s="34" t="s">
        <v>60</v>
      </c>
      <c r="D630" s="34" t="s">
        <v>1107</v>
      </c>
      <c r="E630" s="34" t="s">
        <v>1060</v>
      </c>
      <c r="F630" s="37">
        <v>38845</v>
      </c>
      <c r="G630" s="37">
        <v>42005</v>
      </c>
      <c r="H630" s="37">
        <v>38845</v>
      </c>
      <c r="I630" s="37">
        <v>38845</v>
      </c>
      <c r="J630" s="34" t="s">
        <v>192</v>
      </c>
      <c r="K630" s="37">
        <v>41640</v>
      </c>
      <c r="L630" s="66"/>
      <c r="M630" s="66">
        <v>23</v>
      </c>
      <c r="N630" s="66" t="s">
        <v>4</v>
      </c>
      <c r="O630" s="69">
        <v>25456</v>
      </c>
      <c r="P630" s="66">
        <v>1</v>
      </c>
      <c r="Q630" s="34" t="s">
        <v>57</v>
      </c>
      <c r="R630" s="34" t="s">
        <v>193</v>
      </c>
      <c r="S630" s="34">
        <v>57891.15</v>
      </c>
      <c r="T630" s="34">
        <v>27.8323</v>
      </c>
    </row>
    <row r="631" spans="1:21" ht="14" hidden="1" outlineLevel="4">
      <c r="A631" s="34">
        <v>2050644</v>
      </c>
      <c r="B631" s="34" t="s">
        <v>1108</v>
      </c>
      <c r="C631" s="34" t="s">
        <v>106</v>
      </c>
      <c r="D631" s="34" t="s">
        <v>1109</v>
      </c>
      <c r="E631" s="34" t="s">
        <v>1031</v>
      </c>
      <c r="F631" s="37">
        <v>39391</v>
      </c>
      <c r="G631" s="37">
        <v>42005</v>
      </c>
      <c r="H631" s="34"/>
      <c r="I631" s="34"/>
      <c r="J631" s="34" t="s">
        <v>192</v>
      </c>
      <c r="K631" s="37">
        <v>41640</v>
      </c>
      <c r="L631" s="69">
        <v>41915</v>
      </c>
      <c r="M631" s="66">
        <v>23</v>
      </c>
      <c r="N631" s="66" t="s">
        <v>4</v>
      </c>
      <c r="O631" s="69">
        <v>28805</v>
      </c>
      <c r="P631" s="66">
        <v>1</v>
      </c>
      <c r="Q631" s="34" t="s">
        <v>57</v>
      </c>
      <c r="R631" s="34" t="s">
        <v>193</v>
      </c>
      <c r="S631" s="34">
        <v>57891.15</v>
      </c>
      <c r="T631" s="34">
        <v>27.8323</v>
      </c>
    </row>
    <row r="632" spans="1:21" ht="14" hidden="1" outlineLevel="4">
      <c r="A632" s="34">
        <v>1681308</v>
      </c>
      <c r="B632" s="34" t="s">
        <v>1110</v>
      </c>
      <c r="C632" s="34" t="s">
        <v>66</v>
      </c>
      <c r="D632" s="34" t="s">
        <v>1111</v>
      </c>
      <c r="E632" s="34" t="s">
        <v>1057</v>
      </c>
      <c r="F632" s="37">
        <v>38558</v>
      </c>
      <c r="G632" s="37">
        <v>42005</v>
      </c>
      <c r="H632" s="34"/>
      <c r="I632" s="34"/>
      <c r="J632" s="34" t="s">
        <v>192</v>
      </c>
      <c r="K632" s="37">
        <v>41671</v>
      </c>
      <c r="L632" s="66"/>
      <c r="M632" s="66">
        <v>23</v>
      </c>
      <c r="N632" s="66" t="s">
        <v>4</v>
      </c>
      <c r="O632" s="69">
        <v>30984</v>
      </c>
      <c r="P632" s="66">
        <v>1</v>
      </c>
      <c r="Q632" s="34" t="s">
        <v>57</v>
      </c>
      <c r="R632" s="34" t="s">
        <v>193</v>
      </c>
      <c r="S632" s="34">
        <v>57891.15</v>
      </c>
      <c r="T632" s="34">
        <v>27.8323</v>
      </c>
    </row>
    <row r="633" spans="1:21" ht="14" hidden="1" outlineLevel="4">
      <c r="A633" s="34">
        <v>531928</v>
      </c>
      <c r="B633" s="34" t="s">
        <v>1112</v>
      </c>
      <c r="C633" s="34" t="s">
        <v>106</v>
      </c>
      <c r="D633" s="34" t="s">
        <v>1113</v>
      </c>
      <c r="E633" s="34" t="s">
        <v>1077</v>
      </c>
      <c r="F633" s="37">
        <v>37578</v>
      </c>
      <c r="G633" s="37">
        <v>42005</v>
      </c>
      <c r="H633" s="37">
        <v>37578</v>
      </c>
      <c r="I633" s="37">
        <v>37578</v>
      </c>
      <c r="J633" s="34" t="s">
        <v>192</v>
      </c>
      <c r="K633" s="37">
        <v>41821</v>
      </c>
      <c r="L633" s="66"/>
      <c r="M633" s="66">
        <v>23</v>
      </c>
      <c r="N633" s="66" t="s">
        <v>4</v>
      </c>
      <c r="O633" s="69">
        <v>19985</v>
      </c>
      <c r="P633" s="66">
        <v>1</v>
      </c>
      <c r="Q633" s="34" t="s">
        <v>57</v>
      </c>
      <c r="R633" s="34" t="s">
        <v>193</v>
      </c>
      <c r="S633" s="34">
        <v>57891.15</v>
      </c>
      <c r="T633" s="34">
        <v>27.8323</v>
      </c>
    </row>
    <row r="634" spans="1:21" ht="14" outlineLevel="3" collapsed="1">
      <c r="A634" s="34"/>
      <c r="B634" s="34"/>
      <c r="C634" s="34"/>
      <c r="D634" s="34"/>
      <c r="E634" s="34"/>
      <c r="F634" s="37"/>
      <c r="G634" s="37"/>
      <c r="H634" s="37"/>
      <c r="I634" s="37"/>
      <c r="J634" s="34"/>
      <c r="K634" s="37"/>
      <c r="L634" s="66"/>
      <c r="M634" s="66"/>
      <c r="N634" s="66"/>
      <c r="O634" s="68" t="s">
        <v>63</v>
      </c>
      <c r="P634" s="66">
        <f>SUBTOTAL(9,P629:P633)</f>
        <v>5</v>
      </c>
      <c r="Q634" s="34"/>
      <c r="R634" s="34"/>
      <c r="S634" s="34"/>
      <c r="T634" s="34"/>
    </row>
    <row r="635" spans="1:21" ht="14" outlineLevel="2">
      <c r="A635" s="34"/>
      <c r="B635" s="34"/>
      <c r="C635" s="34"/>
      <c r="D635" s="34"/>
      <c r="E635" s="34"/>
      <c r="F635" s="37"/>
      <c r="G635" s="37"/>
      <c r="H635" s="37"/>
      <c r="I635" s="37"/>
      <c r="J635" s="34"/>
      <c r="K635" s="37"/>
      <c r="L635" s="66"/>
      <c r="M635" s="70" t="s">
        <v>162</v>
      </c>
      <c r="N635" s="66">
        <f>SUBTOTAL(3,N629:N633)</f>
        <v>5</v>
      </c>
      <c r="O635" s="69"/>
      <c r="P635" s="66"/>
      <c r="Q635" s="34"/>
      <c r="R635" s="34"/>
      <c r="S635" s="34"/>
      <c r="T635" s="34"/>
    </row>
    <row r="636" spans="1:21" ht="14" hidden="1" outlineLevel="4">
      <c r="A636" s="34">
        <v>119143</v>
      </c>
      <c r="B636" s="34" t="s">
        <v>1114</v>
      </c>
      <c r="C636" s="34" t="s">
        <v>53</v>
      </c>
      <c r="D636" s="34" t="s">
        <v>1115</v>
      </c>
      <c r="E636" s="34" t="s">
        <v>1041</v>
      </c>
      <c r="F636" s="37">
        <v>38685</v>
      </c>
      <c r="G636" s="37">
        <v>42005</v>
      </c>
      <c r="H636" s="37">
        <v>38685</v>
      </c>
      <c r="I636" s="37">
        <v>33504</v>
      </c>
      <c r="J636" s="34" t="s">
        <v>192</v>
      </c>
      <c r="K636" s="37">
        <v>41640</v>
      </c>
      <c r="L636" s="66"/>
      <c r="M636" s="66">
        <v>23</v>
      </c>
      <c r="N636" s="66" t="s">
        <v>5</v>
      </c>
      <c r="O636" s="69">
        <v>21172</v>
      </c>
      <c r="P636" s="66">
        <v>1</v>
      </c>
      <c r="Q636" s="34" t="s">
        <v>57</v>
      </c>
      <c r="R636" s="34" t="s">
        <v>193</v>
      </c>
      <c r="S636" s="34">
        <v>59917.34</v>
      </c>
      <c r="T636" s="34">
        <v>28.8064</v>
      </c>
      <c r="U636" s="34"/>
    </row>
    <row r="637" spans="1:21" ht="14" hidden="1" outlineLevel="4">
      <c r="A637" s="34">
        <v>119177</v>
      </c>
      <c r="B637" s="34" t="s">
        <v>1116</v>
      </c>
      <c r="C637" s="34" t="s">
        <v>106</v>
      </c>
      <c r="D637" s="34" t="s">
        <v>1117</v>
      </c>
      <c r="E637" s="34" t="s">
        <v>1118</v>
      </c>
      <c r="F637" s="37">
        <v>37623</v>
      </c>
      <c r="G637" s="37">
        <v>41640</v>
      </c>
      <c r="H637" s="37">
        <v>37623</v>
      </c>
      <c r="I637" s="37">
        <v>35171</v>
      </c>
      <c r="J637" s="34" t="s">
        <v>192</v>
      </c>
      <c r="K637" s="37">
        <v>41640</v>
      </c>
      <c r="L637" s="66"/>
      <c r="M637" s="66">
        <v>23</v>
      </c>
      <c r="N637" s="66" t="s">
        <v>5</v>
      </c>
      <c r="O637" s="69">
        <v>22891</v>
      </c>
      <c r="P637" s="66">
        <v>1</v>
      </c>
      <c r="Q637" s="34" t="s">
        <v>57</v>
      </c>
      <c r="R637" s="34" t="s">
        <v>193</v>
      </c>
      <c r="S637" s="34">
        <v>59917.34</v>
      </c>
      <c r="T637" s="34">
        <v>28.8064</v>
      </c>
      <c r="U637" s="34"/>
    </row>
    <row r="638" spans="1:21" ht="14" hidden="1" outlineLevel="4">
      <c r="A638" s="34">
        <v>205170</v>
      </c>
      <c r="B638" s="34" t="s">
        <v>1119</v>
      </c>
      <c r="C638" s="34" t="s">
        <v>106</v>
      </c>
      <c r="D638" s="34" t="s">
        <v>1120</v>
      </c>
      <c r="E638" s="34" t="s">
        <v>1118</v>
      </c>
      <c r="F638" s="37">
        <v>36410</v>
      </c>
      <c r="G638" s="37">
        <v>40909</v>
      </c>
      <c r="H638" s="37">
        <v>36410</v>
      </c>
      <c r="I638" s="37">
        <v>34820</v>
      </c>
      <c r="J638" s="34" t="s">
        <v>192</v>
      </c>
      <c r="K638" s="37">
        <v>41640</v>
      </c>
      <c r="L638" s="66"/>
      <c r="M638" s="66">
        <v>23</v>
      </c>
      <c r="N638" s="66" t="s">
        <v>5</v>
      </c>
      <c r="O638" s="69">
        <v>23529</v>
      </c>
      <c r="P638" s="66">
        <v>1</v>
      </c>
      <c r="Q638" s="34" t="s">
        <v>57</v>
      </c>
      <c r="R638" s="34" t="s">
        <v>193</v>
      </c>
      <c r="S638" s="34">
        <v>59917.34</v>
      </c>
      <c r="T638" s="34">
        <v>28.8064</v>
      </c>
    </row>
    <row r="639" spans="1:21" ht="14" hidden="1" outlineLevel="4">
      <c r="A639" s="34">
        <v>289529</v>
      </c>
      <c r="B639" s="34" t="s">
        <v>1121</v>
      </c>
      <c r="C639" s="34" t="s">
        <v>60</v>
      </c>
      <c r="D639" s="34" t="s">
        <v>1122</v>
      </c>
      <c r="E639" s="34" t="s">
        <v>1049</v>
      </c>
      <c r="F639" s="37">
        <v>36514</v>
      </c>
      <c r="G639" s="37">
        <v>40909</v>
      </c>
      <c r="H639" s="37">
        <v>36514</v>
      </c>
      <c r="I639" s="37">
        <v>25951</v>
      </c>
      <c r="J639" s="34" t="s">
        <v>192</v>
      </c>
      <c r="K639" s="37">
        <v>41640</v>
      </c>
      <c r="L639" s="66"/>
      <c r="M639" s="66">
        <v>23</v>
      </c>
      <c r="N639" s="66" t="s">
        <v>5</v>
      </c>
      <c r="O639" s="69">
        <v>19074</v>
      </c>
      <c r="P639" s="66">
        <v>1</v>
      </c>
      <c r="Q639" s="34" t="s">
        <v>57</v>
      </c>
      <c r="R639" s="34" t="s">
        <v>193</v>
      </c>
      <c r="S639" s="34">
        <v>59917.34</v>
      </c>
      <c r="T639" s="34">
        <v>28.8064</v>
      </c>
    </row>
    <row r="640" spans="1:21" ht="14" hidden="1" outlineLevel="4">
      <c r="A640" s="34">
        <v>297704</v>
      </c>
      <c r="B640" s="34" t="s">
        <v>1123</v>
      </c>
      <c r="C640" s="34" t="s">
        <v>53</v>
      </c>
      <c r="D640" s="34" t="s">
        <v>1124</v>
      </c>
      <c r="E640" s="34" t="s">
        <v>1041</v>
      </c>
      <c r="F640" s="37">
        <v>36404</v>
      </c>
      <c r="G640" s="37">
        <v>40909</v>
      </c>
      <c r="H640" s="37">
        <v>36404</v>
      </c>
      <c r="I640" s="37">
        <v>34617</v>
      </c>
      <c r="J640" s="34" t="s">
        <v>192</v>
      </c>
      <c r="K640" s="37">
        <v>41640</v>
      </c>
      <c r="L640" s="66"/>
      <c r="M640" s="66">
        <v>23</v>
      </c>
      <c r="N640" s="66" t="s">
        <v>5</v>
      </c>
      <c r="O640" s="69">
        <v>23399</v>
      </c>
      <c r="P640" s="66">
        <v>1</v>
      </c>
      <c r="Q640" s="34" t="s">
        <v>57</v>
      </c>
      <c r="R640" s="34" t="s">
        <v>193</v>
      </c>
      <c r="S640" s="34">
        <v>59917.34</v>
      </c>
      <c r="T640" s="34">
        <v>28.8064</v>
      </c>
    </row>
    <row r="641" spans="1:20" ht="14" hidden="1" outlineLevel="4">
      <c r="A641" s="34">
        <v>421943</v>
      </c>
      <c r="B641" s="34" t="s">
        <v>1125</v>
      </c>
      <c r="C641" s="34" t="s">
        <v>106</v>
      </c>
      <c r="D641" s="34" t="s">
        <v>1126</v>
      </c>
      <c r="E641" s="34" t="s">
        <v>1031</v>
      </c>
      <c r="F641" s="37">
        <v>36039</v>
      </c>
      <c r="G641" s="37">
        <v>40909</v>
      </c>
      <c r="H641" s="37">
        <v>36039</v>
      </c>
      <c r="I641" s="37">
        <v>34486</v>
      </c>
      <c r="J641" s="34" t="s">
        <v>192</v>
      </c>
      <c r="K641" s="37">
        <v>41640</v>
      </c>
      <c r="L641" s="66"/>
      <c r="M641" s="66">
        <v>23</v>
      </c>
      <c r="N641" s="66" t="s">
        <v>5</v>
      </c>
      <c r="O641" s="69">
        <v>19773</v>
      </c>
      <c r="P641" s="66">
        <v>1</v>
      </c>
      <c r="Q641" s="34" t="s">
        <v>57</v>
      </c>
      <c r="R641" s="34" t="s">
        <v>193</v>
      </c>
      <c r="S641" s="34">
        <v>59917.34</v>
      </c>
      <c r="T641" s="34">
        <v>28.8064</v>
      </c>
    </row>
    <row r="642" spans="1:20" ht="14" hidden="1" outlineLevel="4">
      <c r="A642" s="34">
        <v>440505</v>
      </c>
      <c r="B642" s="34" t="s">
        <v>1127</v>
      </c>
      <c r="C642" s="34" t="s">
        <v>60</v>
      </c>
      <c r="D642" s="34" t="s">
        <v>1128</v>
      </c>
      <c r="E642" s="34" t="s">
        <v>1129</v>
      </c>
      <c r="F642" s="37">
        <v>35309</v>
      </c>
      <c r="G642" s="37">
        <v>40909</v>
      </c>
      <c r="H642" s="37">
        <v>35309</v>
      </c>
      <c r="I642" s="37">
        <v>28946</v>
      </c>
      <c r="J642" s="34" t="s">
        <v>192</v>
      </c>
      <c r="K642" s="37">
        <v>41640</v>
      </c>
      <c r="L642" s="66"/>
      <c r="M642" s="66">
        <v>23</v>
      </c>
      <c r="N642" s="66" t="s">
        <v>5</v>
      </c>
      <c r="O642" s="69">
        <v>19590</v>
      </c>
      <c r="P642" s="66">
        <v>1</v>
      </c>
      <c r="Q642" s="34" t="s">
        <v>57</v>
      </c>
      <c r="R642" s="34" t="s">
        <v>193</v>
      </c>
      <c r="S642" s="34">
        <v>59917.34</v>
      </c>
      <c r="T642" s="34">
        <v>28.8064</v>
      </c>
    </row>
    <row r="643" spans="1:20" ht="14" hidden="1" outlineLevel="4">
      <c r="A643" s="34">
        <v>480574</v>
      </c>
      <c r="B643" s="34" t="s">
        <v>1130</v>
      </c>
      <c r="C643" s="34" t="s">
        <v>53</v>
      </c>
      <c r="D643" s="34" t="s">
        <v>1131</v>
      </c>
      <c r="E643" s="34" t="s">
        <v>1036</v>
      </c>
      <c r="F643" s="37">
        <v>35471</v>
      </c>
      <c r="G643" s="37">
        <v>40909</v>
      </c>
      <c r="H643" s="37">
        <v>35471</v>
      </c>
      <c r="I643" s="37">
        <v>32575</v>
      </c>
      <c r="J643" s="34" t="s">
        <v>192</v>
      </c>
      <c r="K643" s="37">
        <v>41640</v>
      </c>
      <c r="L643" s="66"/>
      <c r="M643" s="66">
        <v>23</v>
      </c>
      <c r="N643" s="66" t="s">
        <v>5</v>
      </c>
      <c r="O643" s="69">
        <v>18651</v>
      </c>
      <c r="P643" s="66">
        <v>1</v>
      </c>
      <c r="Q643" s="34" t="s">
        <v>57</v>
      </c>
      <c r="R643" s="34" t="s">
        <v>193</v>
      </c>
      <c r="S643" s="34">
        <v>59917.34</v>
      </c>
      <c r="T643" s="34">
        <v>28.8064</v>
      </c>
    </row>
    <row r="644" spans="1:20" ht="14" hidden="1" outlineLevel="4">
      <c r="A644" s="34">
        <v>551688</v>
      </c>
      <c r="B644" s="34" t="s">
        <v>1132</v>
      </c>
      <c r="C644" s="34" t="s">
        <v>53</v>
      </c>
      <c r="D644" s="34" t="s">
        <v>1133</v>
      </c>
      <c r="E644" s="34" t="s">
        <v>1036</v>
      </c>
      <c r="F644" s="37">
        <v>35843</v>
      </c>
      <c r="G644" s="37">
        <v>40909</v>
      </c>
      <c r="H644" s="37">
        <v>35843</v>
      </c>
      <c r="I644" s="37">
        <v>31666</v>
      </c>
      <c r="J644" s="34" t="s">
        <v>192</v>
      </c>
      <c r="K644" s="37">
        <v>41640</v>
      </c>
      <c r="L644" s="66"/>
      <c r="M644" s="66">
        <v>23</v>
      </c>
      <c r="N644" s="66" t="s">
        <v>5</v>
      </c>
      <c r="O644" s="69">
        <v>19926</v>
      </c>
      <c r="P644" s="66">
        <v>1</v>
      </c>
      <c r="Q644" s="34" t="s">
        <v>57</v>
      </c>
      <c r="R644" s="34" t="s">
        <v>193</v>
      </c>
      <c r="S644" s="34">
        <v>59917.34</v>
      </c>
      <c r="T644" s="34">
        <v>28.8064</v>
      </c>
    </row>
    <row r="645" spans="1:20" ht="14" hidden="1" outlineLevel="4">
      <c r="A645" s="34">
        <v>555851</v>
      </c>
      <c r="B645" s="34" t="s">
        <v>1134</v>
      </c>
      <c r="C645" s="34" t="s">
        <v>60</v>
      </c>
      <c r="D645" s="34" t="s">
        <v>1135</v>
      </c>
      <c r="E645" s="34" t="s">
        <v>1036</v>
      </c>
      <c r="F645" s="37">
        <v>35309</v>
      </c>
      <c r="G645" s="37">
        <v>40909</v>
      </c>
      <c r="H645" s="37">
        <v>35309</v>
      </c>
      <c r="I645" s="37">
        <v>27717</v>
      </c>
      <c r="J645" s="34" t="s">
        <v>192</v>
      </c>
      <c r="K645" s="37">
        <v>41640</v>
      </c>
      <c r="L645" s="66"/>
      <c r="M645" s="66">
        <v>23</v>
      </c>
      <c r="N645" s="66" t="s">
        <v>5</v>
      </c>
      <c r="O645" s="69">
        <v>20340</v>
      </c>
      <c r="P645" s="66">
        <v>1</v>
      </c>
      <c r="Q645" s="34" t="s">
        <v>57</v>
      </c>
      <c r="R645" s="34" t="s">
        <v>193</v>
      </c>
      <c r="S645" s="34">
        <v>59917.34</v>
      </c>
      <c r="T645" s="34">
        <v>28.8064</v>
      </c>
    </row>
    <row r="646" spans="1:20" ht="14" hidden="1" outlineLevel="4">
      <c r="A646" s="34">
        <v>580840</v>
      </c>
      <c r="B646" s="34" t="s">
        <v>1136</v>
      </c>
      <c r="C646" s="34" t="s">
        <v>106</v>
      </c>
      <c r="D646" s="34" t="s">
        <v>1137</v>
      </c>
      <c r="E646" s="34" t="s">
        <v>1077</v>
      </c>
      <c r="F646" s="37">
        <v>33270</v>
      </c>
      <c r="G646" s="37">
        <v>40909</v>
      </c>
      <c r="H646" s="37">
        <v>33270</v>
      </c>
      <c r="I646" s="37">
        <v>27017</v>
      </c>
      <c r="J646" s="34" t="s">
        <v>192</v>
      </c>
      <c r="K646" s="37">
        <v>41640</v>
      </c>
      <c r="L646" s="69">
        <v>41921</v>
      </c>
      <c r="M646" s="66">
        <v>23</v>
      </c>
      <c r="N646" s="66" t="s">
        <v>5</v>
      </c>
      <c r="O646" s="69">
        <v>20005</v>
      </c>
      <c r="P646" s="66">
        <v>1</v>
      </c>
      <c r="Q646" s="34" t="s">
        <v>57</v>
      </c>
      <c r="R646" s="34" t="s">
        <v>193</v>
      </c>
      <c r="S646" s="34">
        <v>59917.34</v>
      </c>
      <c r="T646" s="34">
        <v>28.8064</v>
      </c>
    </row>
    <row r="647" spans="1:20" ht="14" hidden="1" outlineLevel="4">
      <c r="A647" s="34">
        <v>590560</v>
      </c>
      <c r="B647" s="34" t="s">
        <v>1138</v>
      </c>
      <c r="C647" s="34" t="s">
        <v>66</v>
      </c>
      <c r="D647" s="34" t="s">
        <v>1139</v>
      </c>
      <c r="E647" s="34" t="s">
        <v>1049</v>
      </c>
      <c r="F647" s="37">
        <v>36739</v>
      </c>
      <c r="G647" s="37">
        <v>40909</v>
      </c>
      <c r="H647" s="37">
        <v>36739</v>
      </c>
      <c r="I647" s="37">
        <v>32855</v>
      </c>
      <c r="J647" s="34" t="s">
        <v>192</v>
      </c>
      <c r="K647" s="37">
        <v>41640</v>
      </c>
      <c r="L647" s="66"/>
      <c r="M647" s="66">
        <v>23</v>
      </c>
      <c r="N647" s="66" t="s">
        <v>5</v>
      </c>
      <c r="O647" s="69">
        <v>18908</v>
      </c>
      <c r="P647" s="66">
        <v>1</v>
      </c>
      <c r="Q647" s="34" t="s">
        <v>57</v>
      </c>
      <c r="R647" s="34" t="s">
        <v>193</v>
      </c>
      <c r="S647" s="34">
        <v>59917.34</v>
      </c>
      <c r="T647" s="34">
        <v>28.8064</v>
      </c>
    </row>
    <row r="648" spans="1:20" ht="14" hidden="1" outlineLevel="4">
      <c r="A648" s="34">
        <v>592855</v>
      </c>
      <c r="B648" s="34" t="s">
        <v>1140</v>
      </c>
      <c r="C648" s="34" t="s">
        <v>106</v>
      </c>
      <c r="D648" s="34" t="s">
        <v>1141</v>
      </c>
      <c r="E648" s="34" t="s">
        <v>1031</v>
      </c>
      <c r="F648" s="37">
        <v>33217</v>
      </c>
      <c r="G648" s="37">
        <v>40909</v>
      </c>
      <c r="H648" s="37">
        <v>37135</v>
      </c>
      <c r="I648" s="37">
        <v>33217</v>
      </c>
      <c r="J648" s="34" t="s">
        <v>192</v>
      </c>
      <c r="K648" s="37">
        <v>41640</v>
      </c>
      <c r="L648" s="66"/>
      <c r="M648" s="66">
        <v>23</v>
      </c>
      <c r="N648" s="66" t="s">
        <v>5</v>
      </c>
      <c r="O648" s="69">
        <v>20368</v>
      </c>
      <c r="P648" s="66">
        <v>1</v>
      </c>
      <c r="Q648" s="34" t="s">
        <v>57</v>
      </c>
      <c r="R648" s="34" t="s">
        <v>193</v>
      </c>
      <c r="S648" s="34">
        <v>59917.34</v>
      </c>
      <c r="T648" s="34">
        <v>28.8064</v>
      </c>
    </row>
    <row r="649" spans="1:20" ht="14" outlineLevel="3" collapsed="1">
      <c r="A649" s="34"/>
      <c r="B649" s="34"/>
      <c r="C649" s="34"/>
      <c r="D649" s="34"/>
      <c r="E649" s="34"/>
      <c r="F649" s="37"/>
      <c r="G649" s="37"/>
      <c r="H649" s="37"/>
      <c r="I649" s="37"/>
      <c r="J649" s="34"/>
      <c r="K649" s="37"/>
      <c r="L649" s="66"/>
      <c r="M649" s="66"/>
      <c r="N649" s="66"/>
      <c r="O649" s="68" t="s">
        <v>63</v>
      </c>
      <c r="P649" s="66">
        <f>SUBTOTAL(9,P636:P648)</f>
        <v>13</v>
      </c>
      <c r="Q649" s="34"/>
      <c r="R649" s="34"/>
      <c r="S649" s="34"/>
      <c r="T649" s="34"/>
    </row>
    <row r="650" spans="1:20" ht="14" hidden="1" outlineLevel="4">
      <c r="A650" s="34">
        <v>632364</v>
      </c>
      <c r="B650" s="34" t="s">
        <v>1142</v>
      </c>
      <c r="C650" s="34" t="s">
        <v>112</v>
      </c>
      <c r="D650" s="34" t="s">
        <v>1143</v>
      </c>
      <c r="E650" s="34" t="s">
        <v>1084</v>
      </c>
      <c r="F650" s="37">
        <v>36708</v>
      </c>
      <c r="G650" s="37">
        <v>40909</v>
      </c>
      <c r="H650" s="37">
        <v>36708</v>
      </c>
      <c r="I650" s="37">
        <v>33715</v>
      </c>
      <c r="J650" s="34" t="s">
        <v>192</v>
      </c>
      <c r="K650" s="37">
        <v>41640</v>
      </c>
      <c r="L650" s="66"/>
      <c r="M650" s="66">
        <v>23</v>
      </c>
      <c r="N650" s="66" t="s">
        <v>5</v>
      </c>
      <c r="O650" s="69">
        <v>20526</v>
      </c>
      <c r="P650" s="66">
        <v>0.375</v>
      </c>
      <c r="Q650" s="34" t="s">
        <v>57</v>
      </c>
      <c r="R650" s="34" t="s">
        <v>193</v>
      </c>
      <c r="S650" s="34">
        <v>22469</v>
      </c>
      <c r="T650" s="34">
        <v>28.8064</v>
      </c>
    </row>
    <row r="651" spans="1:20" ht="14" outlineLevel="3" collapsed="1">
      <c r="A651" s="34"/>
      <c r="B651" s="34"/>
      <c r="C651" s="34"/>
      <c r="D651" s="34"/>
      <c r="E651" s="34"/>
      <c r="F651" s="37"/>
      <c r="G651" s="37"/>
      <c r="H651" s="37"/>
      <c r="I651" s="37"/>
      <c r="J651" s="34"/>
      <c r="K651" s="37"/>
      <c r="L651" s="66"/>
      <c r="M651" s="66"/>
      <c r="N651" s="66"/>
      <c r="O651" s="68" t="s">
        <v>133</v>
      </c>
      <c r="P651" s="66">
        <f>SUBTOTAL(9,P650:P650)</f>
        <v>0.375</v>
      </c>
      <c r="Q651" s="34"/>
      <c r="R651" s="34"/>
      <c r="S651" s="34"/>
      <c r="T651" s="34"/>
    </row>
    <row r="652" spans="1:20" ht="14" hidden="1" outlineLevel="4">
      <c r="A652" s="34">
        <v>653850</v>
      </c>
      <c r="B652" s="34" t="s">
        <v>1144</v>
      </c>
      <c r="C652" s="34" t="s">
        <v>60</v>
      </c>
      <c r="D652" s="34" t="s">
        <v>1145</v>
      </c>
      <c r="E652" s="34" t="s">
        <v>90</v>
      </c>
      <c r="F652" s="37">
        <v>33567</v>
      </c>
      <c r="G652" s="37">
        <v>40909</v>
      </c>
      <c r="H652" s="37">
        <v>33567</v>
      </c>
      <c r="I652" s="37">
        <v>33567</v>
      </c>
      <c r="J652" s="34" t="s">
        <v>192</v>
      </c>
      <c r="K652" s="37">
        <v>41640</v>
      </c>
      <c r="L652" s="66"/>
      <c r="M652" s="66">
        <v>23</v>
      </c>
      <c r="N652" s="66" t="s">
        <v>5</v>
      </c>
      <c r="O652" s="69">
        <v>20631</v>
      </c>
      <c r="P652" s="66">
        <v>0.625</v>
      </c>
      <c r="Q652" s="34" t="s">
        <v>57</v>
      </c>
      <c r="R652" s="34" t="s">
        <v>193</v>
      </c>
      <c r="S652" s="34">
        <v>37448.339999999997</v>
      </c>
      <c r="T652" s="34">
        <v>28.8064</v>
      </c>
    </row>
    <row r="653" spans="1:20" ht="14" outlineLevel="3" collapsed="1">
      <c r="A653" s="34"/>
      <c r="B653" s="34"/>
      <c r="C653" s="34"/>
      <c r="D653" s="34"/>
      <c r="E653" s="34"/>
      <c r="F653" s="37"/>
      <c r="G653" s="37"/>
      <c r="H653" s="37"/>
      <c r="I653" s="37"/>
      <c r="J653" s="34"/>
      <c r="K653" s="37"/>
      <c r="L653" s="66"/>
      <c r="M653" s="66"/>
      <c r="N653" s="66"/>
      <c r="O653" s="68" t="s">
        <v>695</v>
      </c>
      <c r="P653" s="66">
        <f>SUBTOTAL(9,P652:P652)</f>
        <v>0.625</v>
      </c>
      <c r="Q653" s="34"/>
      <c r="R653" s="34"/>
      <c r="S653" s="34"/>
      <c r="T653" s="34"/>
    </row>
    <row r="654" spans="1:20" ht="14" hidden="1" outlineLevel="4">
      <c r="A654" s="34">
        <v>672009</v>
      </c>
      <c r="B654" s="34" t="s">
        <v>1146</v>
      </c>
      <c r="C654" s="34" t="s">
        <v>60</v>
      </c>
      <c r="D654" s="34" t="s">
        <v>1147</v>
      </c>
      <c r="E654" s="34" t="s">
        <v>104</v>
      </c>
      <c r="F654" s="37">
        <v>35725</v>
      </c>
      <c r="G654" s="37">
        <v>40909</v>
      </c>
      <c r="H654" s="37">
        <v>35725</v>
      </c>
      <c r="I654" s="37">
        <v>35725</v>
      </c>
      <c r="J654" s="34" t="s">
        <v>192</v>
      </c>
      <c r="K654" s="37">
        <v>41640</v>
      </c>
      <c r="L654" s="66"/>
      <c r="M654" s="66">
        <v>23</v>
      </c>
      <c r="N654" s="66" t="s">
        <v>5</v>
      </c>
      <c r="O654" s="69">
        <v>19341</v>
      </c>
      <c r="P654" s="66">
        <v>1</v>
      </c>
      <c r="Q654" s="34" t="s">
        <v>57</v>
      </c>
      <c r="R654" s="34" t="s">
        <v>193</v>
      </c>
      <c r="S654" s="34">
        <v>59917.34</v>
      </c>
      <c r="T654" s="34">
        <v>28.8064</v>
      </c>
    </row>
    <row r="655" spans="1:20" ht="14" outlineLevel="3" collapsed="1">
      <c r="A655" s="34"/>
      <c r="B655" s="34"/>
      <c r="C655" s="34"/>
      <c r="D655" s="34"/>
      <c r="E655" s="34"/>
      <c r="F655" s="37"/>
      <c r="G655" s="37"/>
      <c r="H655" s="37"/>
      <c r="I655" s="37"/>
      <c r="J655" s="34"/>
      <c r="K655" s="37"/>
      <c r="L655" s="66"/>
      <c r="M655" s="66"/>
      <c r="N655" s="66"/>
      <c r="O655" s="68" t="s">
        <v>63</v>
      </c>
      <c r="P655" s="66">
        <f>SUBTOTAL(9,P654:P654)</f>
        <v>1</v>
      </c>
      <c r="Q655" s="34"/>
      <c r="R655" s="34"/>
      <c r="S655" s="34"/>
      <c r="T655" s="34"/>
    </row>
    <row r="656" spans="1:20" ht="14" hidden="1" outlineLevel="4">
      <c r="A656" s="34">
        <v>675588</v>
      </c>
      <c r="B656" s="34" t="s">
        <v>1148</v>
      </c>
      <c r="C656" s="34" t="s">
        <v>53</v>
      </c>
      <c r="D656" s="34" t="s">
        <v>1149</v>
      </c>
      <c r="E656" s="34" t="s">
        <v>90</v>
      </c>
      <c r="F656" s="37">
        <v>34927</v>
      </c>
      <c r="G656" s="37">
        <v>40909</v>
      </c>
      <c r="H656" s="37">
        <v>34927</v>
      </c>
      <c r="I656" s="37">
        <v>34927</v>
      </c>
      <c r="J656" s="34" t="s">
        <v>192</v>
      </c>
      <c r="K656" s="37">
        <v>41640</v>
      </c>
      <c r="L656" s="66"/>
      <c r="M656" s="66">
        <v>23</v>
      </c>
      <c r="N656" s="66" t="s">
        <v>5</v>
      </c>
      <c r="O656" s="69">
        <v>25464</v>
      </c>
      <c r="P656" s="66">
        <v>0.89</v>
      </c>
      <c r="Q656" s="34" t="s">
        <v>57</v>
      </c>
      <c r="R656" s="34" t="s">
        <v>193</v>
      </c>
      <c r="S656" s="34">
        <v>53326.43</v>
      </c>
      <c r="T656" s="34">
        <v>28.8064</v>
      </c>
    </row>
    <row r="657" spans="1:20" ht="14" outlineLevel="3" collapsed="1">
      <c r="A657" s="34"/>
      <c r="B657" s="34"/>
      <c r="C657" s="34"/>
      <c r="D657" s="34"/>
      <c r="E657" s="34"/>
      <c r="F657" s="37"/>
      <c r="G657" s="37"/>
      <c r="H657" s="37"/>
      <c r="I657" s="37"/>
      <c r="J657" s="34"/>
      <c r="K657" s="37"/>
      <c r="L657" s="66"/>
      <c r="M657" s="66"/>
      <c r="N657" s="66"/>
      <c r="O657" s="68" t="s">
        <v>1150</v>
      </c>
      <c r="P657" s="66">
        <f>SUBTOTAL(9,P656:P656)</f>
        <v>0.89</v>
      </c>
      <c r="Q657" s="34"/>
      <c r="R657" s="34"/>
      <c r="S657" s="34"/>
      <c r="T657" s="34"/>
    </row>
    <row r="658" spans="1:20" ht="14" hidden="1" outlineLevel="4">
      <c r="A658" s="34">
        <v>690021</v>
      </c>
      <c r="B658" s="34" t="s">
        <v>1151</v>
      </c>
      <c r="C658" s="34" t="s">
        <v>66</v>
      </c>
      <c r="D658" s="34" t="s">
        <v>1152</v>
      </c>
      <c r="E658" s="34" t="s">
        <v>1036</v>
      </c>
      <c r="F658" s="37">
        <v>36227</v>
      </c>
      <c r="G658" s="37">
        <v>40909</v>
      </c>
      <c r="H658" s="37">
        <v>36227</v>
      </c>
      <c r="I658" s="37">
        <v>33315</v>
      </c>
      <c r="J658" s="34" t="s">
        <v>192</v>
      </c>
      <c r="K658" s="37">
        <v>41640</v>
      </c>
      <c r="L658" s="66"/>
      <c r="M658" s="66">
        <v>23</v>
      </c>
      <c r="N658" s="66" t="s">
        <v>5</v>
      </c>
      <c r="O658" s="69">
        <v>25324</v>
      </c>
      <c r="P658" s="66">
        <v>1</v>
      </c>
      <c r="Q658" s="34" t="s">
        <v>57</v>
      </c>
      <c r="R658" s="34" t="s">
        <v>193</v>
      </c>
      <c r="S658" s="34">
        <v>59917.34</v>
      </c>
      <c r="T658" s="34">
        <v>28.8064</v>
      </c>
    </row>
    <row r="659" spans="1:20" ht="14" hidden="1" outlineLevel="4">
      <c r="A659" s="34">
        <v>701415</v>
      </c>
      <c r="B659" s="34" t="s">
        <v>1153</v>
      </c>
      <c r="C659" s="34" t="s">
        <v>106</v>
      </c>
      <c r="D659" s="34" t="s">
        <v>1154</v>
      </c>
      <c r="E659" s="34" t="s">
        <v>1118</v>
      </c>
      <c r="F659" s="37">
        <v>36787</v>
      </c>
      <c r="G659" s="37">
        <v>40909</v>
      </c>
      <c r="H659" s="37">
        <v>36787</v>
      </c>
      <c r="I659" s="37">
        <v>32554</v>
      </c>
      <c r="J659" s="34" t="s">
        <v>192</v>
      </c>
      <c r="K659" s="37">
        <v>41640</v>
      </c>
      <c r="L659" s="66"/>
      <c r="M659" s="66">
        <v>23</v>
      </c>
      <c r="N659" s="66" t="s">
        <v>5</v>
      </c>
      <c r="O659" s="69">
        <v>20209</v>
      </c>
      <c r="P659" s="66">
        <v>1</v>
      </c>
      <c r="Q659" s="34" t="s">
        <v>57</v>
      </c>
      <c r="R659" s="34" t="s">
        <v>193</v>
      </c>
      <c r="S659" s="34">
        <v>59917.34</v>
      </c>
      <c r="T659" s="34">
        <v>28.8064</v>
      </c>
    </row>
    <row r="660" spans="1:20" ht="14" outlineLevel="3" collapsed="1">
      <c r="A660" s="34"/>
      <c r="B660" s="34"/>
      <c r="C660" s="34"/>
      <c r="D660" s="34"/>
      <c r="E660" s="34"/>
      <c r="F660" s="37"/>
      <c r="G660" s="37"/>
      <c r="H660" s="37"/>
      <c r="I660" s="37"/>
      <c r="J660" s="34"/>
      <c r="K660" s="37"/>
      <c r="L660" s="66"/>
      <c r="M660" s="66"/>
      <c r="N660" s="66"/>
      <c r="O660" s="68" t="s">
        <v>63</v>
      </c>
      <c r="P660" s="66">
        <f>SUBTOTAL(9,P658:P659)</f>
        <v>2</v>
      </c>
      <c r="Q660" s="34"/>
      <c r="R660" s="34"/>
      <c r="S660" s="34"/>
      <c r="T660" s="34"/>
    </row>
    <row r="661" spans="1:20" ht="14" hidden="1" outlineLevel="4">
      <c r="A661" s="34">
        <v>710428</v>
      </c>
      <c r="B661" s="34" t="s">
        <v>1155</v>
      </c>
      <c r="C661" s="34" t="s">
        <v>112</v>
      </c>
      <c r="D661" s="34" t="s">
        <v>1156</v>
      </c>
      <c r="E661" s="34" t="s">
        <v>1084</v>
      </c>
      <c r="F661" s="37">
        <v>36708</v>
      </c>
      <c r="G661" s="37">
        <v>40909</v>
      </c>
      <c r="H661" s="37">
        <v>36708</v>
      </c>
      <c r="I661" s="37">
        <v>32402</v>
      </c>
      <c r="J661" s="34" t="s">
        <v>192</v>
      </c>
      <c r="K661" s="37">
        <v>41640</v>
      </c>
      <c r="L661" s="66"/>
      <c r="M661" s="66">
        <v>23</v>
      </c>
      <c r="N661" s="66" t="s">
        <v>5</v>
      </c>
      <c r="O661" s="69">
        <v>21780</v>
      </c>
      <c r="P661" s="66">
        <v>0.75</v>
      </c>
      <c r="Q661" s="34" t="s">
        <v>57</v>
      </c>
      <c r="R661" s="34" t="s">
        <v>193</v>
      </c>
      <c r="S661" s="34">
        <v>44938.01</v>
      </c>
      <c r="T661" s="34">
        <v>28.8064</v>
      </c>
    </row>
    <row r="662" spans="1:20" ht="14" outlineLevel="3" collapsed="1">
      <c r="A662" s="34"/>
      <c r="B662" s="34"/>
      <c r="C662" s="34"/>
      <c r="D662" s="34"/>
      <c r="E662" s="34"/>
      <c r="F662" s="37"/>
      <c r="G662" s="37"/>
      <c r="H662" s="37"/>
      <c r="I662" s="37"/>
      <c r="J662" s="34"/>
      <c r="K662" s="37"/>
      <c r="L662" s="66"/>
      <c r="M662" s="66"/>
      <c r="N662" s="66"/>
      <c r="O662" s="68" t="s">
        <v>86</v>
      </c>
      <c r="P662" s="66">
        <f>SUBTOTAL(9,P661:P661)</f>
        <v>0.75</v>
      </c>
      <c r="Q662" s="34"/>
      <c r="R662" s="34"/>
      <c r="S662" s="34"/>
      <c r="T662" s="34"/>
    </row>
    <row r="663" spans="1:20" ht="14" hidden="1" outlineLevel="4">
      <c r="A663" s="34">
        <v>728440</v>
      </c>
      <c r="B663" s="34" t="s">
        <v>1157</v>
      </c>
      <c r="C663" s="34" t="s">
        <v>60</v>
      </c>
      <c r="D663" s="34" t="s">
        <v>1158</v>
      </c>
      <c r="E663" s="34" t="s">
        <v>1044</v>
      </c>
      <c r="F663" s="37">
        <v>31306</v>
      </c>
      <c r="G663" s="37">
        <v>40909</v>
      </c>
      <c r="H663" s="37">
        <v>31306</v>
      </c>
      <c r="I663" s="37">
        <v>31306</v>
      </c>
      <c r="J663" s="34" t="s">
        <v>192</v>
      </c>
      <c r="K663" s="37">
        <v>41640</v>
      </c>
      <c r="L663" s="66"/>
      <c r="M663" s="66">
        <v>23</v>
      </c>
      <c r="N663" s="66" t="s">
        <v>5</v>
      </c>
      <c r="O663" s="69">
        <v>19148</v>
      </c>
      <c r="P663" s="66">
        <v>1</v>
      </c>
      <c r="Q663" s="34" t="s">
        <v>57</v>
      </c>
      <c r="R663" s="34" t="s">
        <v>193</v>
      </c>
      <c r="S663" s="34">
        <v>59917.34</v>
      </c>
      <c r="T663" s="34">
        <v>28.8064</v>
      </c>
    </row>
    <row r="664" spans="1:20" ht="14" hidden="1" outlineLevel="4">
      <c r="A664" s="34">
        <v>758215</v>
      </c>
      <c r="B664" s="34" t="s">
        <v>1159</v>
      </c>
      <c r="C664" s="34" t="s">
        <v>60</v>
      </c>
      <c r="D664" s="34" t="s">
        <v>1160</v>
      </c>
      <c r="E664" s="34" t="s">
        <v>1161</v>
      </c>
      <c r="F664" s="37">
        <v>37073</v>
      </c>
      <c r="G664" s="37">
        <v>40909</v>
      </c>
      <c r="H664" s="37">
        <v>37073</v>
      </c>
      <c r="I664" s="37">
        <v>33009</v>
      </c>
      <c r="J664" s="34" t="s">
        <v>192</v>
      </c>
      <c r="K664" s="37">
        <v>41640</v>
      </c>
      <c r="L664" s="66"/>
      <c r="M664" s="66">
        <v>23</v>
      </c>
      <c r="N664" s="66" t="s">
        <v>5</v>
      </c>
      <c r="O664" s="69">
        <v>13060</v>
      </c>
      <c r="P664" s="66">
        <v>1</v>
      </c>
      <c r="Q664" s="34" t="s">
        <v>57</v>
      </c>
      <c r="R664" s="34" t="s">
        <v>193</v>
      </c>
      <c r="S664" s="34">
        <v>59917.34</v>
      </c>
      <c r="T664" s="34">
        <v>28.8064</v>
      </c>
    </row>
    <row r="665" spans="1:20" ht="14" hidden="1" outlineLevel="4">
      <c r="A665" s="34">
        <v>791642</v>
      </c>
      <c r="B665" s="34" t="s">
        <v>1162</v>
      </c>
      <c r="C665" s="34" t="s">
        <v>60</v>
      </c>
      <c r="D665" s="34" t="s">
        <v>1163</v>
      </c>
      <c r="E665" s="34" t="s">
        <v>104</v>
      </c>
      <c r="F665" s="37">
        <v>34136</v>
      </c>
      <c r="G665" s="37">
        <v>40909</v>
      </c>
      <c r="H665" s="37">
        <v>34136</v>
      </c>
      <c r="I665" s="37">
        <v>34136</v>
      </c>
      <c r="J665" s="34" t="s">
        <v>192</v>
      </c>
      <c r="K665" s="37">
        <v>41640</v>
      </c>
      <c r="L665" s="66"/>
      <c r="M665" s="66">
        <v>23</v>
      </c>
      <c r="N665" s="66" t="s">
        <v>5</v>
      </c>
      <c r="O665" s="69">
        <v>25782</v>
      </c>
      <c r="P665" s="66">
        <v>1</v>
      </c>
      <c r="Q665" s="34" t="s">
        <v>57</v>
      </c>
      <c r="R665" s="34" t="s">
        <v>193</v>
      </c>
      <c r="S665" s="34">
        <v>59917.34</v>
      </c>
      <c r="T665" s="34">
        <v>28.8064</v>
      </c>
    </row>
    <row r="666" spans="1:20" ht="14" hidden="1" outlineLevel="4">
      <c r="A666" s="34">
        <v>808629</v>
      </c>
      <c r="B666" s="34" t="s">
        <v>1164</v>
      </c>
      <c r="C666" s="34" t="s">
        <v>53</v>
      </c>
      <c r="D666" s="34" t="s">
        <v>1165</v>
      </c>
      <c r="E666" s="34" t="s">
        <v>104</v>
      </c>
      <c r="F666" s="37">
        <v>33298</v>
      </c>
      <c r="G666" s="37">
        <v>40909</v>
      </c>
      <c r="H666" s="37">
        <v>33298</v>
      </c>
      <c r="I666" s="37">
        <v>32759</v>
      </c>
      <c r="J666" s="34" t="s">
        <v>192</v>
      </c>
      <c r="K666" s="37">
        <v>41640</v>
      </c>
      <c r="L666" s="66"/>
      <c r="M666" s="66">
        <v>23</v>
      </c>
      <c r="N666" s="66" t="s">
        <v>5</v>
      </c>
      <c r="O666" s="69">
        <v>18772</v>
      </c>
      <c r="P666" s="66">
        <v>1</v>
      </c>
      <c r="Q666" s="34" t="s">
        <v>57</v>
      </c>
      <c r="R666" s="34" t="s">
        <v>193</v>
      </c>
      <c r="S666" s="34">
        <v>59917.34</v>
      </c>
      <c r="T666" s="34">
        <v>28.8064</v>
      </c>
    </row>
    <row r="667" spans="1:20" ht="14" hidden="1" outlineLevel="4">
      <c r="A667" s="34">
        <v>824576</v>
      </c>
      <c r="B667" s="34" t="s">
        <v>1166</v>
      </c>
      <c r="C667" s="34" t="s">
        <v>112</v>
      </c>
      <c r="D667" s="34" t="s">
        <v>1167</v>
      </c>
      <c r="E667" s="34" t="s">
        <v>1057</v>
      </c>
      <c r="F667" s="37">
        <v>31959</v>
      </c>
      <c r="G667" s="37">
        <v>40909</v>
      </c>
      <c r="H667" s="37">
        <v>31959</v>
      </c>
      <c r="I667" s="37">
        <v>29815</v>
      </c>
      <c r="J667" s="34" t="s">
        <v>192</v>
      </c>
      <c r="K667" s="37">
        <v>41640</v>
      </c>
      <c r="L667" s="66"/>
      <c r="M667" s="66">
        <v>23</v>
      </c>
      <c r="N667" s="66" t="s">
        <v>5</v>
      </c>
      <c r="O667" s="69">
        <v>20301</v>
      </c>
      <c r="P667" s="66">
        <v>1</v>
      </c>
      <c r="Q667" s="34" t="s">
        <v>57</v>
      </c>
      <c r="R667" s="34" t="s">
        <v>193</v>
      </c>
      <c r="S667" s="34">
        <v>59917.34</v>
      </c>
      <c r="T667" s="34">
        <v>28.8064</v>
      </c>
    </row>
    <row r="668" spans="1:20" ht="14" hidden="1" outlineLevel="4">
      <c r="A668" s="34">
        <v>839831</v>
      </c>
      <c r="B668" s="34" t="s">
        <v>1168</v>
      </c>
      <c r="C668" s="34" t="s">
        <v>66</v>
      </c>
      <c r="D668" s="34" t="s">
        <v>1169</v>
      </c>
      <c r="E668" s="34" t="s">
        <v>1044</v>
      </c>
      <c r="F668" s="37">
        <v>36347</v>
      </c>
      <c r="G668" s="37">
        <v>41640</v>
      </c>
      <c r="H668" s="37">
        <v>36347</v>
      </c>
      <c r="I668" s="37">
        <v>36347</v>
      </c>
      <c r="J668" s="34" t="s">
        <v>192</v>
      </c>
      <c r="K668" s="37">
        <v>41640</v>
      </c>
      <c r="L668" s="66"/>
      <c r="M668" s="66">
        <v>23</v>
      </c>
      <c r="N668" s="66" t="s">
        <v>5</v>
      </c>
      <c r="O668" s="69">
        <v>23692</v>
      </c>
      <c r="P668" s="66">
        <v>1</v>
      </c>
      <c r="Q668" s="34" t="s">
        <v>57</v>
      </c>
      <c r="R668" s="34" t="s">
        <v>193</v>
      </c>
      <c r="S668" s="34">
        <v>59917.34</v>
      </c>
      <c r="T668" s="34">
        <v>28.8064</v>
      </c>
    </row>
    <row r="669" spans="1:20" ht="14" hidden="1" outlineLevel="4">
      <c r="A669" s="34">
        <v>882732</v>
      </c>
      <c r="B669" s="34" t="s">
        <v>1170</v>
      </c>
      <c r="C669" s="34" t="s">
        <v>106</v>
      </c>
      <c r="D669" s="34" t="s">
        <v>1171</v>
      </c>
      <c r="E669" s="34" t="s">
        <v>1172</v>
      </c>
      <c r="F669" s="37">
        <v>34881</v>
      </c>
      <c r="G669" s="37">
        <v>40909</v>
      </c>
      <c r="H669" s="37">
        <v>38534</v>
      </c>
      <c r="I669" s="37">
        <v>33175</v>
      </c>
      <c r="J669" s="34" t="s">
        <v>192</v>
      </c>
      <c r="K669" s="37">
        <v>41640</v>
      </c>
      <c r="L669" s="66"/>
      <c r="M669" s="66">
        <v>23</v>
      </c>
      <c r="N669" s="66" t="s">
        <v>5</v>
      </c>
      <c r="O669" s="69">
        <v>18939</v>
      </c>
      <c r="P669" s="66">
        <v>1</v>
      </c>
      <c r="Q669" s="34" t="s">
        <v>57</v>
      </c>
      <c r="R669" s="34" t="s">
        <v>193</v>
      </c>
      <c r="S669" s="34">
        <v>59917.34</v>
      </c>
      <c r="T669" s="34">
        <v>28.8064</v>
      </c>
    </row>
    <row r="670" spans="1:20" ht="14" hidden="1" outlineLevel="4">
      <c r="A670" s="34">
        <v>930299</v>
      </c>
      <c r="B670" s="34" t="s">
        <v>1173</v>
      </c>
      <c r="C670" s="34" t="s">
        <v>66</v>
      </c>
      <c r="D670" s="34" t="s">
        <v>1174</v>
      </c>
      <c r="E670" s="34" t="s">
        <v>1044</v>
      </c>
      <c r="F670" s="37">
        <v>36803</v>
      </c>
      <c r="G670" s="37">
        <v>41275</v>
      </c>
      <c r="H670" s="37">
        <v>36803</v>
      </c>
      <c r="I670" s="37">
        <v>36803</v>
      </c>
      <c r="J670" s="34" t="s">
        <v>192</v>
      </c>
      <c r="K670" s="37">
        <v>41640</v>
      </c>
      <c r="L670" s="66"/>
      <c r="M670" s="66">
        <v>23</v>
      </c>
      <c r="N670" s="66" t="s">
        <v>5</v>
      </c>
      <c r="O670" s="69">
        <v>27378</v>
      </c>
      <c r="P670" s="66">
        <v>1</v>
      </c>
      <c r="Q670" s="34" t="s">
        <v>57</v>
      </c>
      <c r="R670" s="34" t="s">
        <v>193</v>
      </c>
      <c r="S670" s="34">
        <v>59917.34</v>
      </c>
      <c r="T670" s="34">
        <v>28.8064</v>
      </c>
    </row>
    <row r="671" spans="1:20" ht="14" hidden="1" outlineLevel="4">
      <c r="A671" s="34">
        <v>937020</v>
      </c>
      <c r="B671" s="34" t="s">
        <v>1175</v>
      </c>
      <c r="C671" s="34" t="s">
        <v>106</v>
      </c>
      <c r="D671" s="34" t="s">
        <v>1176</v>
      </c>
      <c r="E671" s="34" t="s">
        <v>1118</v>
      </c>
      <c r="F671" s="37">
        <v>37628</v>
      </c>
      <c r="G671" s="37">
        <v>40909</v>
      </c>
      <c r="H671" s="37">
        <v>37628</v>
      </c>
      <c r="I671" s="37">
        <v>35800</v>
      </c>
      <c r="J671" s="34" t="s">
        <v>192</v>
      </c>
      <c r="K671" s="37">
        <v>41640</v>
      </c>
      <c r="L671" s="66"/>
      <c r="M671" s="66">
        <v>23</v>
      </c>
      <c r="N671" s="66" t="s">
        <v>5</v>
      </c>
      <c r="O671" s="69">
        <v>26899</v>
      </c>
      <c r="P671" s="66">
        <v>1</v>
      </c>
      <c r="Q671" s="34" t="s">
        <v>57</v>
      </c>
      <c r="R671" s="34" t="s">
        <v>193</v>
      </c>
      <c r="S671" s="34">
        <v>59917.34</v>
      </c>
      <c r="T671" s="34">
        <v>28.8064</v>
      </c>
    </row>
    <row r="672" spans="1:20" ht="14" hidden="1" outlineLevel="4">
      <c r="A672" s="34">
        <v>969763</v>
      </c>
      <c r="B672" s="34" t="s">
        <v>1177</v>
      </c>
      <c r="C672" s="34" t="s">
        <v>106</v>
      </c>
      <c r="D672" s="34" t="s">
        <v>1178</v>
      </c>
      <c r="E672" s="34" t="s">
        <v>1054</v>
      </c>
      <c r="F672" s="37">
        <v>38455</v>
      </c>
      <c r="G672" s="37">
        <v>40909</v>
      </c>
      <c r="H672" s="37">
        <v>38455</v>
      </c>
      <c r="I672" s="37">
        <v>38455</v>
      </c>
      <c r="J672" s="34" t="s">
        <v>192</v>
      </c>
      <c r="K672" s="37">
        <v>41640</v>
      </c>
      <c r="L672" s="66"/>
      <c r="M672" s="66">
        <v>23</v>
      </c>
      <c r="N672" s="66" t="s">
        <v>5</v>
      </c>
      <c r="O672" s="69">
        <v>27348</v>
      </c>
      <c r="P672" s="66">
        <v>1</v>
      </c>
      <c r="Q672" s="34" t="s">
        <v>57</v>
      </c>
      <c r="R672" s="34" t="s">
        <v>193</v>
      </c>
      <c r="S672" s="34">
        <v>59917.34</v>
      </c>
      <c r="T672" s="34">
        <v>28.8064</v>
      </c>
    </row>
    <row r="673" spans="1:20" ht="14" hidden="1" outlineLevel="4">
      <c r="A673" s="34">
        <v>980791</v>
      </c>
      <c r="B673" s="34" t="s">
        <v>1179</v>
      </c>
      <c r="C673" s="34" t="s">
        <v>53</v>
      </c>
      <c r="D673" s="34" t="s">
        <v>1180</v>
      </c>
      <c r="E673" s="34" t="s">
        <v>1181</v>
      </c>
      <c r="F673" s="37">
        <v>35684</v>
      </c>
      <c r="G673" s="37">
        <v>42005</v>
      </c>
      <c r="H673" s="37">
        <v>35684</v>
      </c>
      <c r="I673" s="37">
        <v>35684</v>
      </c>
      <c r="J673" s="34" t="s">
        <v>192</v>
      </c>
      <c r="K673" s="37">
        <v>41640</v>
      </c>
      <c r="L673" s="66"/>
      <c r="M673" s="66">
        <v>23</v>
      </c>
      <c r="N673" s="66" t="s">
        <v>5</v>
      </c>
      <c r="O673" s="69">
        <v>22294</v>
      </c>
      <c r="P673" s="66">
        <v>1</v>
      </c>
      <c r="Q673" s="34" t="s">
        <v>57</v>
      </c>
      <c r="R673" s="34" t="s">
        <v>193</v>
      </c>
      <c r="S673" s="34">
        <v>59917.34</v>
      </c>
      <c r="T673" s="34">
        <v>28.8064</v>
      </c>
    </row>
    <row r="674" spans="1:20" ht="14" hidden="1" outlineLevel="4">
      <c r="A674" s="34">
        <v>1055410</v>
      </c>
      <c r="B674" s="34" t="s">
        <v>1182</v>
      </c>
      <c r="C674" s="34" t="s">
        <v>106</v>
      </c>
      <c r="D674" s="34" t="s">
        <v>1183</v>
      </c>
      <c r="E674" s="34" t="s">
        <v>1184</v>
      </c>
      <c r="F674" s="37">
        <v>36321</v>
      </c>
      <c r="G674" s="37">
        <v>40909</v>
      </c>
      <c r="H674" s="37">
        <v>36321</v>
      </c>
      <c r="I674" s="37">
        <v>35352</v>
      </c>
      <c r="J674" s="34" t="s">
        <v>192</v>
      </c>
      <c r="K674" s="37">
        <v>41640</v>
      </c>
      <c r="L674" s="66"/>
      <c r="M674" s="66">
        <v>23</v>
      </c>
      <c r="N674" s="66" t="s">
        <v>5</v>
      </c>
      <c r="O674" s="69">
        <v>19262</v>
      </c>
      <c r="P674" s="66">
        <v>1</v>
      </c>
      <c r="Q674" s="34" t="s">
        <v>57</v>
      </c>
      <c r="R674" s="34" t="s">
        <v>193</v>
      </c>
      <c r="S674" s="34">
        <v>59917.34</v>
      </c>
      <c r="T674" s="34">
        <v>28.8064</v>
      </c>
    </row>
    <row r="675" spans="1:20" ht="14" hidden="1" outlineLevel="4">
      <c r="A675" s="34">
        <v>1074440</v>
      </c>
      <c r="B675" s="34" t="s">
        <v>1185</v>
      </c>
      <c r="C675" s="34" t="s">
        <v>60</v>
      </c>
      <c r="D675" s="34" t="s">
        <v>1186</v>
      </c>
      <c r="E675" s="34" t="s">
        <v>104</v>
      </c>
      <c r="F675" s="37">
        <v>36374</v>
      </c>
      <c r="G675" s="37">
        <v>40909</v>
      </c>
      <c r="H675" s="37">
        <v>36374</v>
      </c>
      <c r="I675" s="37">
        <v>36374</v>
      </c>
      <c r="J675" s="34" t="s">
        <v>192</v>
      </c>
      <c r="K675" s="37">
        <v>41640</v>
      </c>
      <c r="L675" s="66"/>
      <c r="M675" s="66">
        <v>23</v>
      </c>
      <c r="N675" s="66" t="s">
        <v>5</v>
      </c>
      <c r="O675" s="69">
        <v>17108</v>
      </c>
      <c r="P675" s="66">
        <v>1</v>
      </c>
      <c r="Q675" s="34" t="s">
        <v>57</v>
      </c>
      <c r="R675" s="34" t="s">
        <v>193</v>
      </c>
      <c r="S675" s="34">
        <v>59917.34</v>
      </c>
      <c r="T675" s="34">
        <v>28.8064</v>
      </c>
    </row>
    <row r="676" spans="1:20" ht="14" hidden="1" outlineLevel="4">
      <c r="A676" s="34">
        <v>1099053</v>
      </c>
      <c r="B676" s="34" t="s">
        <v>1187</v>
      </c>
      <c r="C676" s="34" t="s">
        <v>66</v>
      </c>
      <c r="D676" s="34" t="s">
        <v>1188</v>
      </c>
      <c r="E676" s="34" t="s">
        <v>1036</v>
      </c>
      <c r="F676" s="37">
        <v>38190</v>
      </c>
      <c r="G676" s="37">
        <v>42005</v>
      </c>
      <c r="H676" s="37">
        <v>38190</v>
      </c>
      <c r="I676" s="37">
        <v>35671</v>
      </c>
      <c r="J676" s="34" t="s">
        <v>192</v>
      </c>
      <c r="K676" s="37">
        <v>41640</v>
      </c>
      <c r="L676" s="66"/>
      <c r="M676" s="66">
        <v>23</v>
      </c>
      <c r="N676" s="66" t="s">
        <v>5</v>
      </c>
      <c r="O676" s="69">
        <v>27825</v>
      </c>
      <c r="P676" s="66">
        <v>1</v>
      </c>
      <c r="Q676" s="34" t="s">
        <v>57</v>
      </c>
      <c r="R676" s="34" t="s">
        <v>193</v>
      </c>
      <c r="S676" s="34">
        <v>59917.34</v>
      </c>
      <c r="T676" s="34">
        <v>28.8064</v>
      </c>
    </row>
    <row r="677" spans="1:20" ht="14" hidden="1" outlineLevel="4">
      <c r="A677" s="34">
        <v>1114547</v>
      </c>
      <c r="B677" s="34" t="s">
        <v>1189</v>
      </c>
      <c r="C677" s="34" t="s">
        <v>106</v>
      </c>
      <c r="D677" s="34" t="s">
        <v>1190</v>
      </c>
      <c r="E677" s="34" t="s">
        <v>1031</v>
      </c>
      <c r="F677" s="37">
        <v>37186</v>
      </c>
      <c r="G677" s="37">
        <v>40909</v>
      </c>
      <c r="H677" s="37">
        <v>37186</v>
      </c>
      <c r="I677" s="37">
        <v>34914</v>
      </c>
      <c r="J677" s="34" t="s">
        <v>192</v>
      </c>
      <c r="K677" s="37">
        <v>41640</v>
      </c>
      <c r="L677" s="66"/>
      <c r="M677" s="66">
        <v>23</v>
      </c>
      <c r="N677" s="66" t="s">
        <v>5</v>
      </c>
      <c r="O677" s="69">
        <v>18262</v>
      </c>
      <c r="P677" s="66">
        <v>1</v>
      </c>
      <c r="Q677" s="34" t="s">
        <v>57</v>
      </c>
      <c r="R677" s="34" t="s">
        <v>193</v>
      </c>
      <c r="S677" s="34">
        <v>59917.34</v>
      </c>
      <c r="T677" s="34">
        <v>28.8064</v>
      </c>
    </row>
    <row r="678" spans="1:20" ht="14" hidden="1" outlineLevel="4">
      <c r="A678" s="34">
        <v>1224639</v>
      </c>
      <c r="B678" s="34" t="s">
        <v>1191</v>
      </c>
      <c r="C678" s="34" t="s">
        <v>66</v>
      </c>
      <c r="D678" s="34" t="s">
        <v>1192</v>
      </c>
      <c r="E678" s="34" t="s">
        <v>1036</v>
      </c>
      <c r="F678" s="37">
        <v>38190</v>
      </c>
      <c r="G678" s="37">
        <v>40909</v>
      </c>
      <c r="H678" s="37">
        <v>38190</v>
      </c>
      <c r="I678" s="37">
        <v>36598</v>
      </c>
      <c r="J678" s="34" t="s">
        <v>192</v>
      </c>
      <c r="K678" s="37">
        <v>41640</v>
      </c>
      <c r="L678" s="66"/>
      <c r="M678" s="66">
        <v>23</v>
      </c>
      <c r="N678" s="66" t="s">
        <v>5</v>
      </c>
      <c r="O678" s="69">
        <v>28506</v>
      </c>
      <c r="P678" s="66">
        <v>1</v>
      </c>
      <c r="Q678" s="34" t="s">
        <v>57</v>
      </c>
      <c r="R678" s="34" t="s">
        <v>193</v>
      </c>
      <c r="S678" s="34">
        <v>59917.34</v>
      </c>
      <c r="T678" s="34">
        <v>28.8064</v>
      </c>
    </row>
    <row r="679" spans="1:20" ht="14" hidden="1" outlineLevel="4">
      <c r="A679" s="34">
        <v>1227042</v>
      </c>
      <c r="B679" s="34" t="s">
        <v>1193</v>
      </c>
      <c r="C679" s="34" t="s">
        <v>66</v>
      </c>
      <c r="D679" s="34" t="s">
        <v>1194</v>
      </c>
      <c r="E679" s="34" t="s">
        <v>1195</v>
      </c>
      <c r="F679" s="37">
        <v>38224</v>
      </c>
      <c r="G679" s="37">
        <v>40909</v>
      </c>
      <c r="H679" s="37">
        <v>38224</v>
      </c>
      <c r="I679" s="37">
        <v>34920</v>
      </c>
      <c r="J679" s="34" t="s">
        <v>192</v>
      </c>
      <c r="K679" s="37">
        <v>41640</v>
      </c>
      <c r="L679" s="66"/>
      <c r="M679" s="66">
        <v>23</v>
      </c>
      <c r="N679" s="66" t="s">
        <v>5</v>
      </c>
      <c r="O679" s="69">
        <v>20362</v>
      </c>
      <c r="P679" s="66">
        <v>1</v>
      </c>
      <c r="Q679" s="34" t="s">
        <v>57</v>
      </c>
      <c r="R679" s="34" t="s">
        <v>193</v>
      </c>
      <c r="S679" s="34">
        <v>59917.34</v>
      </c>
      <c r="T679" s="34">
        <v>28.8064</v>
      </c>
    </row>
    <row r="680" spans="1:20" ht="14" hidden="1" outlineLevel="4">
      <c r="A680" s="34">
        <v>1228013</v>
      </c>
      <c r="B680" s="34" t="s">
        <v>1196</v>
      </c>
      <c r="C680" s="34" t="s">
        <v>53</v>
      </c>
      <c r="D680" s="34" t="s">
        <v>1197</v>
      </c>
      <c r="E680" s="34" t="s">
        <v>1060</v>
      </c>
      <c r="F680" s="37">
        <v>37642</v>
      </c>
      <c r="G680" s="37">
        <v>41640</v>
      </c>
      <c r="H680" s="37">
        <v>37642</v>
      </c>
      <c r="I680" s="37">
        <v>37642</v>
      </c>
      <c r="J680" s="34" t="s">
        <v>192</v>
      </c>
      <c r="K680" s="37">
        <v>41640</v>
      </c>
      <c r="L680" s="66"/>
      <c r="M680" s="66">
        <v>23</v>
      </c>
      <c r="N680" s="66" t="s">
        <v>5</v>
      </c>
      <c r="O680" s="69">
        <v>28677</v>
      </c>
      <c r="P680" s="66">
        <v>1</v>
      </c>
      <c r="Q680" s="34" t="s">
        <v>57</v>
      </c>
      <c r="R680" s="34" t="s">
        <v>193</v>
      </c>
      <c r="S680" s="34">
        <v>59917.34</v>
      </c>
      <c r="T680" s="34">
        <v>28.8064</v>
      </c>
    </row>
    <row r="681" spans="1:20" ht="14" hidden="1" outlineLevel="4">
      <c r="A681" s="34">
        <v>1295554</v>
      </c>
      <c r="B681" s="34" t="s">
        <v>1198</v>
      </c>
      <c r="C681" s="34" t="s">
        <v>60</v>
      </c>
      <c r="D681" s="34" t="s">
        <v>1199</v>
      </c>
      <c r="E681" s="34" t="s">
        <v>1057</v>
      </c>
      <c r="F681" s="37">
        <v>37074</v>
      </c>
      <c r="G681" s="37">
        <v>41640</v>
      </c>
      <c r="H681" s="37">
        <v>37074</v>
      </c>
      <c r="I681" s="37">
        <v>37074</v>
      </c>
      <c r="J681" s="34" t="s">
        <v>192</v>
      </c>
      <c r="K681" s="37">
        <v>41640</v>
      </c>
      <c r="L681" s="66"/>
      <c r="M681" s="66">
        <v>23</v>
      </c>
      <c r="N681" s="66" t="s">
        <v>5</v>
      </c>
      <c r="O681" s="69">
        <v>20512</v>
      </c>
      <c r="P681" s="66">
        <v>1</v>
      </c>
      <c r="Q681" s="34" t="s">
        <v>57</v>
      </c>
      <c r="R681" s="34" t="s">
        <v>193</v>
      </c>
      <c r="S681" s="34">
        <v>59917.34</v>
      </c>
      <c r="T681" s="34">
        <v>28.8064</v>
      </c>
    </row>
    <row r="682" spans="1:20" ht="14" hidden="1" outlineLevel="4">
      <c r="A682" s="34">
        <v>1300093</v>
      </c>
      <c r="B682" s="34" t="s">
        <v>1200</v>
      </c>
      <c r="C682" s="34" t="s">
        <v>53</v>
      </c>
      <c r="D682" s="34" t="s">
        <v>1201</v>
      </c>
      <c r="E682" s="34" t="s">
        <v>1195</v>
      </c>
      <c r="F682" s="37">
        <v>37526</v>
      </c>
      <c r="G682" s="37">
        <v>42005</v>
      </c>
      <c r="H682" s="37">
        <v>37526</v>
      </c>
      <c r="I682" s="37">
        <v>37526</v>
      </c>
      <c r="J682" s="34" t="s">
        <v>192</v>
      </c>
      <c r="K682" s="37">
        <v>41640</v>
      </c>
      <c r="L682" s="66"/>
      <c r="M682" s="66">
        <v>23</v>
      </c>
      <c r="N682" s="66" t="s">
        <v>5</v>
      </c>
      <c r="O682" s="69">
        <v>25528</v>
      </c>
      <c r="P682" s="66">
        <v>1</v>
      </c>
      <c r="Q682" s="34" t="s">
        <v>57</v>
      </c>
      <c r="R682" s="34" t="s">
        <v>193</v>
      </c>
      <c r="S682" s="34">
        <v>59917.34</v>
      </c>
      <c r="T682" s="34">
        <v>28.8064</v>
      </c>
    </row>
    <row r="683" spans="1:20" ht="14" hidden="1" outlineLevel="4">
      <c r="A683" s="34">
        <v>1439450</v>
      </c>
      <c r="B683" s="34" t="s">
        <v>1202</v>
      </c>
      <c r="C683" s="34" t="s">
        <v>60</v>
      </c>
      <c r="D683" s="34" t="s">
        <v>1203</v>
      </c>
      <c r="E683" s="34" t="s">
        <v>104</v>
      </c>
      <c r="F683" s="37">
        <v>36388</v>
      </c>
      <c r="G683" s="37">
        <v>40909</v>
      </c>
      <c r="H683" s="37">
        <v>36388</v>
      </c>
      <c r="I683" s="37">
        <v>36388</v>
      </c>
      <c r="J683" s="34" t="s">
        <v>192</v>
      </c>
      <c r="K683" s="37">
        <v>41640</v>
      </c>
      <c r="L683" s="66"/>
      <c r="M683" s="66">
        <v>23</v>
      </c>
      <c r="N683" s="66" t="s">
        <v>5</v>
      </c>
      <c r="O683" s="69">
        <v>27759</v>
      </c>
      <c r="P683" s="66">
        <v>1</v>
      </c>
      <c r="Q683" s="34" t="s">
        <v>57</v>
      </c>
      <c r="R683" s="34" t="s">
        <v>193</v>
      </c>
      <c r="S683" s="34">
        <v>59917.34</v>
      </c>
      <c r="T683" s="34">
        <v>28.8064</v>
      </c>
    </row>
    <row r="684" spans="1:20" ht="14" hidden="1" outlineLevel="4">
      <c r="A684" s="34">
        <v>1501028</v>
      </c>
      <c r="B684" s="34" t="s">
        <v>1204</v>
      </c>
      <c r="C684" s="34" t="s">
        <v>53</v>
      </c>
      <c r="D684" s="34" t="s">
        <v>1205</v>
      </c>
      <c r="E684" s="34" t="s">
        <v>1041</v>
      </c>
      <c r="F684" s="37">
        <v>36530</v>
      </c>
      <c r="G684" s="37">
        <v>40909</v>
      </c>
      <c r="H684" s="37">
        <v>38818</v>
      </c>
      <c r="I684" s="37">
        <v>36530</v>
      </c>
      <c r="J684" s="34" t="s">
        <v>192</v>
      </c>
      <c r="K684" s="37">
        <v>41640</v>
      </c>
      <c r="L684" s="66"/>
      <c r="M684" s="66">
        <v>23</v>
      </c>
      <c r="N684" s="66" t="s">
        <v>5</v>
      </c>
      <c r="O684" s="69">
        <v>29506</v>
      </c>
      <c r="P684" s="66">
        <v>1</v>
      </c>
      <c r="Q684" s="34" t="s">
        <v>57</v>
      </c>
      <c r="R684" s="34" t="s">
        <v>193</v>
      </c>
      <c r="S684" s="34">
        <v>59917.34</v>
      </c>
      <c r="T684" s="34">
        <v>28.8064</v>
      </c>
    </row>
    <row r="685" spans="1:20" ht="14" hidden="1" outlineLevel="4">
      <c r="A685" s="34">
        <v>1555445</v>
      </c>
      <c r="B685" s="34" t="s">
        <v>1206</v>
      </c>
      <c r="C685" s="34" t="s">
        <v>60</v>
      </c>
      <c r="D685" s="34" t="s">
        <v>1207</v>
      </c>
      <c r="E685" s="34" t="s">
        <v>1208</v>
      </c>
      <c r="F685" s="37">
        <v>36342</v>
      </c>
      <c r="G685" s="37">
        <v>41275</v>
      </c>
      <c r="H685" s="37">
        <v>36342</v>
      </c>
      <c r="I685" s="37">
        <v>36342</v>
      </c>
      <c r="J685" s="34" t="s">
        <v>192</v>
      </c>
      <c r="K685" s="37">
        <v>41640</v>
      </c>
      <c r="L685" s="66"/>
      <c r="M685" s="66">
        <v>23</v>
      </c>
      <c r="N685" s="66" t="s">
        <v>5</v>
      </c>
      <c r="O685" s="69">
        <v>27818</v>
      </c>
      <c r="P685" s="66">
        <v>1</v>
      </c>
      <c r="Q685" s="34" t="s">
        <v>57</v>
      </c>
      <c r="R685" s="34" t="s">
        <v>193</v>
      </c>
      <c r="S685" s="34">
        <v>59917.34</v>
      </c>
      <c r="T685" s="34">
        <v>28.8064</v>
      </c>
    </row>
    <row r="686" spans="1:20" ht="14" hidden="1" outlineLevel="4">
      <c r="A686" s="34">
        <v>1639330</v>
      </c>
      <c r="B686" s="34" t="s">
        <v>1209</v>
      </c>
      <c r="C686" s="34" t="s">
        <v>112</v>
      </c>
      <c r="D686" s="34" t="s">
        <v>1210</v>
      </c>
      <c r="E686" s="34" t="s">
        <v>1129</v>
      </c>
      <c r="F686" s="37">
        <v>36708</v>
      </c>
      <c r="G686" s="37">
        <v>40909</v>
      </c>
      <c r="H686" s="37">
        <v>36708</v>
      </c>
      <c r="I686" s="37">
        <v>35604</v>
      </c>
      <c r="J686" s="34" t="s">
        <v>192</v>
      </c>
      <c r="K686" s="37">
        <v>41640</v>
      </c>
      <c r="L686" s="66"/>
      <c r="M686" s="66">
        <v>23</v>
      </c>
      <c r="N686" s="66" t="s">
        <v>5</v>
      </c>
      <c r="O686" s="69">
        <v>18353</v>
      </c>
      <c r="P686" s="66">
        <v>1</v>
      </c>
      <c r="Q686" s="34" t="s">
        <v>57</v>
      </c>
      <c r="R686" s="34" t="s">
        <v>193</v>
      </c>
      <c r="S686" s="34">
        <v>59917.34</v>
      </c>
      <c r="T686" s="34">
        <v>28.8064</v>
      </c>
    </row>
    <row r="687" spans="1:20" ht="14" hidden="1" outlineLevel="4">
      <c r="A687" s="34">
        <v>2007403</v>
      </c>
      <c r="B687" s="34" t="s">
        <v>1211</v>
      </c>
      <c r="C687" s="34" t="s">
        <v>60</v>
      </c>
      <c r="D687" s="34" t="s">
        <v>1212</v>
      </c>
      <c r="E687" s="34" t="s">
        <v>104</v>
      </c>
      <c r="F687" s="37">
        <v>35723</v>
      </c>
      <c r="G687" s="37">
        <v>40909</v>
      </c>
      <c r="H687" s="37">
        <v>35723</v>
      </c>
      <c r="I687" s="37">
        <v>35723</v>
      </c>
      <c r="J687" s="34" t="s">
        <v>192</v>
      </c>
      <c r="K687" s="37">
        <v>41640</v>
      </c>
      <c r="L687" s="66"/>
      <c r="M687" s="66">
        <v>23</v>
      </c>
      <c r="N687" s="66" t="s">
        <v>5</v>
      </c>
      <c r="O687" s="69">
        <v>15305</v>
      </c>
      <c r="P687" s="66">
        <v>1</v>
      </c>
      <c r="Q687" s="34" t="s">
        <v>57</v>
      </c>
      <c r="R687" s="34" t="s">
        <v>193</v>
      </c>
      <c r="S687" s="34">
        <v>59917.34</v>
      </c>
      <c r="T687" s="34">
        <v>28.8064</v>
      </c>
    </row>
    <row r="688" spans="1:20" ht="14" hidden="1" outlineLevel="4">
      <c r="A688" s="34">
        <v>2044822</v>
      </c>
      <c r="B688" s="34" t="s">
        <v>1213</v>
      </c>
      <c r="C688" s="34" t="s">
        <v>60</v>
      </c>
      <c r="D688" s="34" t="s">
        <v>1214</v>
      </c>
      <c r="E688" s="34" t="s">
        <v>1057</v>
      </c>
      <c r="F688" s="37">
        <v>33298</v>
      </c>
      <c r="G688" s="37">
        <v>40909</v>
      </c>
      <c r="H688" s="37">
        <v>33298</v>
      </c>
      <c r="I688" s="37">
        <v>29535</v>
      </c>
      <c r="J688" s="34" t="s">
        <v>192</v>
      </c>
      <c r="K688" s="37">
        <v>41640</v>
      </c>
      <c r="L688" s="66"/>
      <c r="M688" s="66">
        <v>23</v>
      </c>
      <c r="N688" s="66" t="s">
        <v>5</v>
      </c>
      <c r="O688" s="69">
        <v>20901</v>
      </c>
      <c r="P688" s="66">
        <v>1</v>
      </c>
      <c r="Q688" s="34" t="s">
        <v>57</v>
      </c>
      <c r="R688" s="34" t="s">
        <v>193</v>
      </c>
      <c r="S688" s="34">
        <v>59917.34</v>
      </c>
      <c r="T688" s="34">
        <v>28.8064</v>
      </c>
    </row>
    <row r="689" spans="1:20" ht="14" hidden="1" outlineLevel="4">
      <c r="A689" s="34">
        <v>2044828</v>
      </c>
      <c r="B689" s="34" t="s">
        <v>1215</v>
      </c>
      <c r="C689" s="34" t="s">
        <v>112</v>
      </c>
      <c r="D689" s="34" t="s">
        <v>1216</v>
      </c>
      <c r="E689" s="34" t="s">
        <v>1103</v>
      </c>
      <c r="F689" s="37">
        <v>32906</v>
      </c>
      <c r="G689" s="37">
        <v>40909</v>
      </c>
      <c r="H689" s="37">
        <v>32906</v>
      </c>
      <c r="I689" s="37">
        <v>32906</v>
      </c>
      <c r="J689" s="34" t="s">
        <v>192</v>
      </c>
      <c r="K689" s="37">
        <v>41640</v>
      </c>
      <c r="L689" s="66"/>
      <c r="M689" s="66">
        <v>23</v>
      </c>
      <c r="N689" s="66" t="s">
        <v>5</v>
      </c>
      <c r="O689" s="69">
        <v>16651</v>
      </c>
      <c r="P689" s="66">
        <v>1</v>
      </c>
      <c r="Q689" s="34" t="s">
        <v>57</v>
      </c>
      <c r="R689" s="34" t="s">
        <v>193</v>
      </c>
      <c r="S689" s="34">
        <v>59917.34</v>
      </c>
      <c r="T689" s="34">
        <v>28.8064</v>
      </c>
    </row>
    <row r="690" spans="1:20" ht="14" hidden="1" outlineLevel="4">
      <c r="A690" s="34">
        <v>2044829</v>
      </c>
      <c r="B690" s="34" t="s">
        <v>1217</v>
      </c>
      <c r="C690" s="34" t="s">
        <v>106</v>
      </c>
      <c r="D690" s="34" t="s">
        <v>1218</v>
      </c>
      <c r="E690" s="34" t="s">
        <v>1118</v>
      </c>
      <c r="F690" s="37">
        <v>34631</v>
      </c>
      <c r="G690" s="37">
        <v>40909</v>
      </c>
      <c r="H690" s="37">
        <v>34631</v>
      </c>
      <c r="I690" s="37">
        <v>34631</v>
      </c>
      <c r="J690" s="34" t="s">
        <v>192</v>
      </c>
      <c r="K690" s="37">
        <v>41640</v>
      </c>
      <c r="L690" s="66"/>
      <c r="M690" s="66">
        <v>23</v>
      </c>
      <c r="N690" s="66" t="s">
        <v>5</v>
      </c>
      <c r="O690" s="69">
        <v>18229</v>
      </c>
      <c r="P690" s="66">
        <v>1</v>
      </c>
      <c r="Q690" s="34" t="s">
        <v>57</v>
      </c>
      <c r="R690" s="34" t="s">
        <v>193</v>
      </c>
      <c r="S690" s="34">
        <v>59917.34</v>
      </c>
      <c r="T690" s="34">
        <v>28.8064</v>
      </c>
    </row>
    <row r="691" spans="1:20" ht="14" hidden="1" outlineLevel="4">
      <c r="A691" s="34">
        <v>548871</v>
      </c>
      <c r="B691" s="34" t="s">
        <v>1219</v>
      </c>
      <c r="C691" s="34" t="s">
        <v>53</v>
      </c>
      <c r="D691" s="34" t="s">
        <v>1220</v>
      </c>
      <c r="E691" s="34" t="s">
        <v>1129</v>
      </c>
      <c r="F691" s="37">
        <v>34213</v>
      </c>
      <c r="G691" s="37">
        <v>40909</v>
      </c>
      <c r="H691" s="37">
        <v>34213</v>
      </c>
      <c r="I691" s="37">
        <v>34213</v>
      </c>
      <c r="J691" s="34" t="s">
        <v>192</v>
      </c>
      <c r="K691" s="37">
        <v>41752</v>
      </c>
      <c r="L691" s="66"/>
      <c r="M691" s="66">
        <v>23</v>
      </c>
      <c r="N691" s="66" t="s">
        <v>5</v>
      </c>
      <c r="O691" s="69">
        <v>25478</v>
      </c>
      <c r="P691" s="66">
        <v>1</v>
      </c>
      <c r="Q691" s="34" t="s">
        <v>57</v>
      </c>
      <c r="R691" s="34" t="s">
        <v>193</v>
      </c>
      <c r="S691" s="34">
        <v>59917.34</v>
      </c>
      <c r="T691" s="34">
        <v>28.8064</v>
      </c>
    </row>
    <row r="692" spans="1:20" ht="14" hidden="1" outlineLevel="4">
      <c r="A692" s="34">
        <v>1118191</v>
      </c>
      <c r="B692" s="34" t="s">
        <v>1221</v>
      </c>
      <c r="C692" s="34" t="s">
        <v>66</v>
      </c>
      <c r="D692" s="34" t="s">
        <v>1222</v>
      </c>
      <c r="E692" s="34" t="s">
        <v>1049</v>
      </c>
      <c r="F692" s="37">
        <v>37298</v>
      </c>
      <c r="G692" s="37">
        <v>42005</v>
      </c>
      <c r="H692" s="37">
        <v>37298</v>
      </c>
      <c r="I692" s="37">
        <v>37298</v>
      </c>
      <c r="J692" s="34" t="s">
        <v>192</v>
      </c>
      <c r="K692" s="37">
        <v>41852</v>
      </c>
      <c r="L692" s="66"/>
      <c r="M692" s="66">
        <v>23</v>
      </c>
      <c r="N692" s="66" t="s">
        <v>5</v>
      </c>
      <c r="O692" s="69">
        <v>28685</v>
      </c>
      <c r="P692" s="66">
        <v>1</v>
      </c>
      <c r="Q692" s="34" t="s">
        <v>57</v>
      </c>
      <c r="R692" s="34" t="s">
        <v>193</v>
      </c>
      <c r="S692" s="34">
        <v>59917.34</v>
      </c>
      <c r="T692" s="34">
        <v>28.8064</v>
      </c>
    </row>
    <row r="693" spans="1:20" ht="14" hidden="1" outlineLevel="4">
      <c r="A693" s="34">
        <v>492984</v>
      </c>
      <c r="B693" s="34" t="s">
        <v>1223</v>
      </c>
      <c r="C693" s="34" t="s">
        <v>106</v>
      </c>
      <c r="D693" s="34" t="s">
        <v>1224</v>
      </c>
      <c r="E693" s="34" t="s">
        <v>1118</v>
      </c>
      <c r="F693" s="37">
        <v>36248</v>
      </c>
      <c r="G693" s="37">
        <v>40909</v>
      </c>
      <c r="H693" s="37">
        <v>36248</v>
      </c>
      <c r="I693" s="37">
        <v>35080</v>
      </c>
      <c r="J693" s="34" t="s">
        <v>192</v>
      </c>
      <c r="K693" s="37">
        <v>41913</v>
      </c>
      <c r="L693" s="66"/>
      <c r="M693" s="66">
        <v>23</v>
      </c>
      <c r="N693" s="66" t="s">
        <v>5</v>
      </c>
      <c r="O693" s="69">
        <v>24398</v>
      </c>
      <c r="P693" s="66">
        <v>1</v>
      </c>
      <c r="Q693" s="34" t="s">
        <v>57</v>
      </c>
      <c r="R693" s="34" t="s">
        <v>193</v>
      </c>
      <c r="S693" s="34">
        <v>59917.34</v>
      </c>
      <c r="T693" s="34">
        <v>28.8064</v>
      </c>
    </row>
    <row r="694" spans="1:20" ht="14" outlineLevel="3" collapsed="1">
      <c r="A694" s="34"/>
      <c r="B694" s="34"/>
      <c r="C694" s="34"/>
      <c r="D694" s="34"/>
      <c r="E694" s="34"/>
      <c r="F694" s="37"/>
      <c r="G694" s="37"/>
      <c r="H694" s="37"/>
      <c r="I694" s="37"/>
      <c r="J694" s="34"/>
      <c r="K694" s="37"/>
      <c r="L694" s="66"/>
      <c r="M694" s="66"/>
      <c r="N694" s="66"/>
      <c r="O694" s="68" t="s">
        <v>63</v>
      </c>
      <c r="P694" s="66">
        <f>SUBTOTAL(9,P663:P693)</f>
        <v>31</v>
      </c>
      <c r="Q694" s="34"/>
      <c r="R694" s="34"/>
      <c r="S694" s="34"/>
      <c r="T694" s="34"/>
    </row>
    <row r="695" spans="1:20" ht="14" outlineLevel="2">
      <c r="A695" s="34"/>
      <c r="B695" s="34"/>
      <c r="C695" s="34"/>
      <c r="D695" s="34"/>
      <c r="E695" s="34"/>
      <c r="F695" s="37"/>
      <c r="G695" s="37"/>
      <c r="H695" s="37"/>
      <c r="I695" s="37"/>
      <c r="J695" s="34"/>
      <c r="K695" s="37"/>
      <c r="L695" s="66"/>
      <c r="M695" s="70" t="s">
        <v>150</v>
      </c>
      <c r="N695" s="66">
        <f>SUBTOTAL(3,N636:N693)</f>
        <v>51</v>
      </c>
      <c r="O695" s="69"/>
      <c r="P695" s="108">
        <f>SUM(P694,P662,P660,P657,P655,P653,P651,P649)</f>
        <v>49.64</v>
      </c>
      <c r="Q695" s="34"/>
      <c r="R695" s="34"/>
      <c r="S695" s="34"/>
      <c r="T695" s="34"/>
    </row>
    <row r="696" spans="1:20" ht="14" outlineLevel="1">
      <c r="A696" s="34"/>
      <c r="B696" s="34"/>
      <c r="C696" s="34"/>
      <c r="D696" s="34"/>
      <c r="E696" s="34"/>
      <c r="F696" s="37"/>
      <c r="G696" s="37"/>
      <c r="H696" s="37"/>
      <c r="I696" s="37"/>
      <c r="J696" s="34"/>
      <c r="K696" s="37"/>
      <c r="L696" s="70" t="s">
        <v>182</v>
      </c>
      <c r="M696" s="66">
        <f>SUBTOTAL(3,M578:M693)</f>
        <v>96</v>
      </c>
      <c r="N696" s="66"/>
      <c r="O696" s="69"/>
      <c r="P696" s="66"/>
      <c r="Q696" s="34"/>
      <c r="R696" s="34"/>
      <c r="S696" s="34"/>
      <c r="T696" s="34"/>
    </row>
    <row r="697" spans="1:20" ht="14" hidden="1" outlineLevel="4">
      <c r="A697" s="34">
        <v>543284</v>
      </c>
      <c r="B697" s="34" t="s">
        <v>1225</v>
      </c>
      <c r="C697" s="34" t="s">
        <v>106</v>
      </c>
      <c r="D697" s="34" t="s">
        <v>1226</v>
      </c>
      <c r="E697" s="34" t="s">
        <v>1227</v>
      </c>
      <c r="F697" s="37">
        <v>36388</v>
      </c>
      <c r="G697" s="37">
        <v>40909</v>
      </c>
      <c r="H697" s="37">
        <v>36388</v>
      </c>
      <c r="I697" s="37">
        <v>32167</v>
      </c>
      <c r="J697" s="34" t="s">
        <v>192</v>
      </c>
      <c r="K697" s="37">
        <v>41640</v>
      </c>
      <c r="L697" s="55"/>
      <c r="M697" s="55">
        <v>24</v>
      </c>
      <c r="N697" s="55" t="s">
        <v>5</v>
      </c>
      <c r="O697" s="37">
        <v>18197</v>
      </c>
      <c r="P697" s="34">
        <v>1</v>
      </c>
      <c r="Q697" s="34" t="s">
        <v>57</v>
      </c>
      <c r="R697" s="34" t="s">
        <v>193</v>
      </c>
      <c r="S697" s="34">
        <v>61787.93</v>
      </c>
      <c r="T697" s="34">
        <v>29.7057</v>
      </c>
    </row>
    <row r="698" spans="1:20" ht="14" outlineLevel="3" collapsed="1">
      <c r="A698" s="34"/>
      <c r="B698" s="34"/>
      <c r="C698" s="34"/>
      <c r="D698" s="34"/>
      <c r="E698" s="34"/>
      <c r="F698" s="37"/>
      <c r="G698" s="37"/>
      <c r="H698" s="37"/>
      <c r="I698" s="37"/>
      <c r="J698" s="34"/>
      <c r="K698" s="37"/>
      <c r="L698" s="87"/>
      <c r="M698" s="87"/>
      <c r="N698" s="87"/>
      <c r="O698" s="88" t="s">
        <v>63</v>
      </c>
      <c r="P698" s="87">
        <f>SUBTOTAL(9,P697:P697)</f>
        <v>1</v>
      </c>
      <c r="Q698" s="34"/>
      <c r="R698" s="34"/>
      <c r="S698" s="34"/>
      <c r="T698" s="34"/>
    </row>
    <row r="699" spans="1:20" ht="14" outlineLevel="2">
      <c r="A699" s="34"/>
      <c r="B699" s="34"/>
      <c r="C699" s="34"/>
      <c r="D699" s="34"/>
      <c r="E699" s="34"/>
      <c r="F699" s="37"/>
      <c r="G699" s="37"/>
      <c r="H699" s="37"/>
      <c r="I699" s="37"/>
      <c r="J699" s="34"/>
      <c r="K699" s="37"/>
      <c r="L699" s="87"/>
      <c r="M699" s="89" t="s">
        <v>150</v>
      </c>
      <c r="N699" s="87">
        <f>SUBTOTAL(3,N697:N697)</f>
        <v>1</v>
      </c>
      <c r="O699" s="90"/>
      <c r="P699" s="87"/>
      <c r="Q699" s="34"/>
      <c r="R699" s="34"/>
      <c r="S699" s="34"/>
      <c r="T699" s="34"/>
    </row>
    <row r="700" spans="1:20" ht="14" outlineLevel="1">
      <c r="A700" s="34"/>
      <c r="B700" s="34"/>
      <c r="C700" s="34"/>
      <c r="D700" s="34"/>
      <c r="E700" s="34"/>
      <c r="F700" s="37"/>
      <c r="G700" s="37"/>
      <c r="H700" s="37"/>
      <c r="I700" s="37"/>
      <c r="J700" s="34"/>
      <c r="K700" s="37"/>
      <c r="L700" s="89" t="s">
        <v>1228</v>
      </c>
      <c r="M700" s="87">
        <f>SUBTOTAL(3,M697:M697)</f>
        <v>1</v>
      </c>
      <c r="N700" s="87"/>
      <c r="O700" s="90"/>
      <c r="P700" s="87"/>
      <c r="Q700" s="34"/>
      <c r="R700" s="34"/>
      <c r="S700" s="34"/>
      <c r="T700" s="34"/>
    </row>
    <row r="701" spans="1:20" ht="14" hidden="1" outlineLevel="4">
      <c r="A701" s="34">
        <v>1372887</v>
      </c>
      <c r="B701" s="34" t="s">
        <v>1229</v>
      </c>
      <c r="C701" s="34" t="s">
        <v>106</v>
      </c>
      <c r="D701" s="34" t="s">
        <v>1230</v>
      </c>
      <c r="E701" s="34" t="s">
        <v>1231</v>
      </c>
      <c r="F701" s="37">
        <v>39295</v>
      </c>
      <c r="G701" s="37">
        <v>42005</v>
      </c>
      <c r="H701" s="34"/>
      <c r="I701" s="34"/>
      <c r="J701" s="34" t="s">
        <v>192</v>
      </c>
      <c r="K701" s="37">
        <v>41911</v>
      </c>
      <c r="L701" s="55"/>
      <c r="M701" s="55">
        <v>25</v>
      </c>
      <c r="N701" s="55" t="s">
        <v>5</v>
      </c>
      <c r="O701" s="37">
        <v>28184</v>
      </c>
      <c r="P701" s="34">
        <v>1</v>
      </c>
      <c r="Q701" s="34" t="s">
        <v>57</v>
      </c>
      <c r="R701" s="34" t="s">
        <v>193</v>
      </c>
      <c r="S701" s="34">
        <v>63775.43</v>
      </c>
      <c r="T701" s="34">
        <v>30.661300000000001</v>
      </c>
    </row>
    <row r="702" spans="1:20" ht="14" outlineLevel="3" collapsed="1">
      <c r="A702" s="34"/>
      <c r="B702" s="34"/>
      <c r="C702" s="34"/>
      <c r="D702" s="34"/>
      <c r="E702" s="34"/>
      <c r="F702" s="37"/>
      <c r="G702" s="37"/>
      <c r="H702" s="34"/>
      <c r="I702" s="34"/>
      <c r="J702" s="34"/>
      <c r="K702" s="37"/>
      <c r="L702" s="48"/>
      <c r="M702" s="48"/>
      <c r="N702" s="48"/>
      <c r="O702" s="50" t="s">
        <v>63</v>
      </c>
      <c r="P702" s="48">
        <f>SUBTOTAL(9,P701:P701)</f>
        <v>1</v>
      </c>
      <c r="Q702" s="34"/>
      <c r="R702" s="34"/>
      <c r="S702" s="34"/>
      <c r="T702" s="34"/>
    </row>
    <row r="703" spans="1:20" ht="14" outlineLevel="2">
      <c r="A703" s="34"/>
      <c r="B703" s="34"/>
      <c r="C703" s="34"/>
      <c r="D703" s="34"/>
      <c r="E703" s="34"/>
      <c r="F703" s="37"/>
      <c r="G703" s="37"/>
      <c r="H703" s="34"/>
      <c r="I703" s="34"/>
      <c r="J703" s="34"/>
      <c r="K703" s="37"/>
      <c r="L703" s="48"/>
      <c r="M703" s="53" t="s">
        <v>150</v>
      </c>
      <c r="N703" s="48">
        <f>SUBTOTAL(3,N701:N701)</f>
        <v>1</v>
      </c>
      <c r="O703" s="52"/>
      <c r="P703" s="48"/>
      <c r="Q703" s="34"/>
      <c r="R703" s="34"/>
      <c r="S703" s="34"/>
      <c r="T703" s="34"/>
    </row>
    <row r="704" spans="1:20" ht="14" outlineLevel="1">
      <c r="A704" s="34"/>
      <c r="B704" s="34"/>
      <c r="C704" s="34"/>
      <c r="D704" s="34"/>
      <c r="E704" s="34"/>
      <c r="F704" s="37"/>
      <c r="G704" s="37"/>
      <c r="H704" s="34"/>
      <c r="I704" s="34"/>
      <c r="J704" s="34"/>
      <c r="K704" s="37"/>
      <c r="L704" s="53" t="s">
        <v>1232</v>
      </c>
      <c r="M704" s="48">
        <f>SUBTOTAL(3,M701:M701)</f>
        <v>1</v>
      </c>
      <c r="N704" s="48"/>
      <c r="O704" s="52"/>
      <c r="P704" s="48"/>
      <c r="Q704" s="34"/>
      <c r="R704" s="34"/>
      <c r="S704" s="34"/>
      <c r="T704" s="34"/>
    </row>
    <row r="705" spans="1:20" ht="14" hidden="1" outlineLevel="4">
      <c r="A705" s="34">
        <v>2063661</v>
      </c>
      <c r="B705" s="34" t="s">
        <v>1233</v>
      </c>
      <c r="C705" s="34" t="s">
        <v>106</v>
      </c>
      <c r="D705" s="34" t="s">
        <v>1234</v>
      </c>
      <c r="E705" s="34" t="s">
        <v>1235</v>
      </c>
      <c r="F705" s="37">
        <v>41715</v>
      </c>
      <c r="G705" s="34"/>
      <c r="H705" s="34"/>
      <c r="I705" s="34"/>
      <c r="J705" s="34" t="s">
        <v>192</v>
      </c>
      <c r="K705" s="37">
        <v>41715</v>
      </c>
      <c r="L705" s="55"/>
      <c r="M705" s="55">
        <v>26</v>
      </c>
      <c r="N705" s="55" t="s">
        <v>6</v>
      </c>
      <c r="O705" s="37">
        <v>31331</v>
      </c>
      <c r="P705" s="34">
        <v>1</v>
      </c>
      <c r="Q705" s="34" t="s">
        <v>57</v>
      </c>
      <c r="R705" s="34" t="s">
        <v>193</v>
      </c>
      <c r="S705" s="34">
        <v>44717.4</v>
      </c>
      <c r="T705" s="34">
        <v>21.498799999999999</v>
      </c>
    </row>
    <row r="706" spans="1:20" ht="14" hidden="1" outlineLevel="4">
      <c r="A706" s="34">
        <v>2061200</v>
      </c>
      <c r="B706" s="34" t="s">
        <v>1236</v>
      </c>
      <c r="C706" s="34" t="s">
        <v>106</v>
      </c>
      <c r="D706" s="34" t="s">
        <v>1237</v>
      </c>
      <c r="E706" s="34" t="s">
        <v>1235</v>
      </c>
      <c r="F706" s="37">
        <v>41246</v>
      </c>
      <c r="G706" s="34"/>
      <c r="H706" s="34"/>
      <c r="I706" s="34"/>
      <c r="J706" s="34" t="s">
        <v>192</v>
      </c>
      <c r="K706" s="37">
        <v>41733</v>
      </c>
      <c r="L706" s="55"/>
      <c r="M706" s="55">
        <v>26</v>
      </c>
      <c r="N706" s="55" t="s">
        <v>6</v>
      </c>
      <c r="O706" s="37">
        <v>31699</v>
      </c>
      <c r="P706" s="34">
        <v>1</v>
      </c>
      <c r="Q706" s="34" t="s">
        <v>57</v>
      </c>
      <c r="R706" s="34" t="s">
        <v>193</v>
      </c>
      <c r="S706" s="34">
        <v>44717.4</v>
      </c>
      <c r="T706" s="34">
        <v>21.498799999999999</v>
      </c>
    </row>
    <row r="707" spans="1:20" ht="14" outlineLevel="3" collapsed="1">
      <c r="A707" s="34"/>
      <c r="B707" s="34"/>
      <c r="C707" s="34"/>
      <c r="D707" s="34"/>
      <c r="E707" s="34"/>
      <c r="F707" s="37"/>
      <c r="G707" s="34"/>
      <c r="H707" s="34"/>
      <c r="I707" s="34"/>
      <c r="J707" s="34"/>
      <c r="K707" s="37"/>
      <c r="L707" s="55"/>
      <c r="M707" s="55"/>
      <c r="N707" s="55"/>
      <c r="O707" s="40" t="s">
        <v>63</v>
      </c>
      <c r="P707" s="34">
        <f>SUBTOTAL(9,P705:P706)</f>
        <v>2</v>
      </c>
      <c r="Q707" s="34"/>
      <c r="R707" s="34"/>
      <c r="S707" s="34"/>
      <c r="T707" s="34"/>
    </row>
    <row r="708" spans="1:20" ht="14" outlineLevel="2">
      <c r="A708" s="34"/>
      <c r="B708" s="34"/>
      <c r="C708" s="34"/>
      <c r="D708" s="34"/>
      <c r="E708" s="34"/>
      <c r="F708" s="37"/>
      <c r="G708" s="34"/>
      <c r="H708" s="34"/>
      <c r="I708" s="34"/>
      <c r="J708" s="34"/>
      <c r="K708" s="37"/>
      <c r="L708" s="55"/>
      <c r="M708" s="60" t="s">
        <v>119</v>
      </c>
      <c r="N708" s="55">
        <f>SUBTOTAL(3,N705:N706)</f>
        <v>2</v>
      </c>
      <c r="O708" s="37"/>
      <c r="P708" s="34"/>
      <c r="Q708" s="34"/>
      <c r="R708" s="34"/>
      <c r="S708" s="34"/>
      <c r="T708" s="34"/>
    </row>
    <row r="709" spans="1:20" ht="14" hidden="1" outlineLevel="4">
      <c r="A709" s="34">
        <v>2056673</v>
      </c>
      <c r="B709" s="34" t="s">
        <v>1238</v>
      </c>
      <c r="C709" s="34" t="s">
        <v>106</v>
      </c>
      <c r="D709" s="34" t="s">
        <v>1239</v>
      </c>
      <c r="E709" s="34" t="s">
        <v>1235</v>
      </c>
      <c r="F709" s="37">
        <v>40381</v>
      </c>
      <c r="G709" s="37">
        <v>42005</v>
      </c>
      <c r="H709" s="34"/>
      <c r="I709" s="34"/>
      <c r="J709" s="34" t="s">
        <v>192</v>
      </c>
      <c r="K709" s="37">
        <v>41640</v>
      </c>
      <c r="L709" s="55"/>
      <c r="M709" s="55">
        <v>26</v>
      </c>
      <c r="N709" s="55" t="s">
        <v>9</v>
      </c>
      <c r="O709" s="37">
        <v>31181</v>
      </c>
      <c r="P709" s="34">
        <v>1</v>
      </c>
      <c r="Q709" s="34" t="s">
        <v>57</v>
      </c>
      <c r="R709" s="34" t="s">
        <v>193</v>
      </c>
      <c r="S709" s="34">
        <v>51765.98</v>
      </c>
      <c r="T709" s="34">
        <v>24.887499999999999</v>
      </c>
    </row>
    <row r="710" spans="1:20" ht="14" outlineLevel="3" collapsed="1">
      <c r="A710" s="34"/>
      <c r="B710" s="34"/>
      <c r="C710" s="34"/>
      <c r="D710" s="34"/>
      <c r="E710" s="34"/>
      <c r="F710" s="37"/>
      <c r="G710" s="37"/>
      <c r="H710" s="34"/>
      <c r="I710" s="34"/>
      <c r="J710" s="34"/>
      <c r="K710" s="37"/>
      <c r="L710" s="55"/>
      <c r="M710" s="55"/>
      <c r="N710" s="55"/>
      <c r="O710" s="40" t="s">
        <v>63</v>
      </c>
      <c r="P710" s="34">
        <f>SUBTOTAL(9,P709:P709)</f>
        <v>1</v>
      </c>
      <c r="Q710" s="34"/>
      <c r="R710" s="34"/>
      <c r="S710" s="34"/>
      <c r="T710" s="34"/>
    </row>
    <row r="711" spans="1:20" ht="14" outlineLevel="2">
      <c r="A711" s="34"/>
      <c r="B711" s="34"/>
      <c r="C711" s="34"/>
      <c r="D711" s="34"/>
      <c r="E711" s="34"/>
      <c r="F711" s="37"/>
      <c r="G711" s="37"/>
      <c r="H711" s="34"/>
      <c r="I711" s="34"/>
      <c r="J711" s="34"/>
      <c r="K711" s="37"/>
      <c r="L711" s="55"/>
      <c r="M711" s="60" t="s">
        <v>325</v>
      </c>
      <c r="N711" s="55">
        <f>SUBTOTAL(3,N709:N709)</f>
        <v>1</v>
      </c>
      <c r="O711" s="37"/>
      <c r="P711" s="34"/>
      <c r="Q711" s="34"/>
      <c r="R711" s="34"/>
      <c r="S711" s="34"/>
      <c r="T711" s="34"/>
    </row>
    <row r="712" spans="1:20" ht="14" hidden="1" outlineLevel="4">
      <c r="A712" s="34">
        <v>1728819</v>
      </c>
      <c r="B712" s="34" t="s">
        <v>1240</v>
      </c>
      <c r="C712" s="34" t="s">
        <v>106</v>
      </c>
      <c r="D712" s="34" t="s">
        <v>1241</v>
      </c>
      <c r="E712" s="34" t="s">
        <v>1235</v>
      </c>
      <c r="F712" s="37">
        <v>39707</v>
      </c>
      <c r="G712" s="37">
        <v>42005</v>
      </c>
      <c r="H712" s="34"/>
      <c r="I712" s="34"/>
      <c r="J712" s="34" t="s">
        <v>192</v>
      </c>
      <c r="K712" s="37">
        <v>41640</v>
      </c>
      <c r="L712" s="55"/>
      <c r="M712" s="55">
        <v>26</v>
      </c>
      <c r="N712" s="55" t="s">
        <v>10</v>
      </c>
      <c r="O712" s="37">
        <v>28807</v>
      </c>
      <c r="P712" s="34">
        <v>1</v>
      </c>
      <c r="Q712" s="34" t="s">
        <v>57</v>
      </c>
      <c r="R712" s="34" t="s">
        <v>193</v>
      </c>
      <c r="S712" s="34">
        <v>54354.28</v>
      </c>
      <c r="T712" s="34">
        <v>26.131900000000002</v>
      </c>
    </row>
    <row r="713" spans="1:20" ht="14" outlineLevel="3" collapsed="1">
      <c r="A713" s="34"/>
      <c r="B713" s="34"/>
      <c r="C713" s="34"/>
      <c r="D713" s="34"/>
      <c r="E713" s="34"/>
      <c r="F713" s="37"/>
      <c r="G713" s="37"/>
      <c r="H713" s="34"/>
      <c r="I713" s="34"/>
      <c r="J713" s="34"/>
      <c r="K713" s="37"/>
      <c r="L713" s="55"/>
      <c r="M713" s="55"/>
      <c r="N713" s="55"/>
      <c r="O713" s="40" t="s">
        <v>63</v>
      </c>
      <c r="P713" s="34">
        <f>SUBTOTAL(9,P712:P712)</f>
        <v>1</v>
      </c>
      <c r="Q713" s="34"/>
      <c r="R713" s="34"/>
      <c r="S713" s="34"/>
      <c r="T713" s="34"/>
    </row>
    <row r="714" spans="1:20" ht="14" outlineLevel="2">
      <c r="A714" s="34"/>
      <c r="B714" s="34"/>
      <c r="C714" s="34"/>
      <c r="D714" s="34"/>
      <c r="E714" s="34"/>
      <c r="F714" s="37"/>
      <c r="G714" s="37"/>
      <c r="H714" s="34"/>
      <c r="I714" s="34"/>
      <c r="J714" s="34"/>
      <c r="K714" s="37"/>
      <c r="L714" s="55"/>
      <c r="M714" s="60" t="s">
        <v>186</v>
      </c>
      <c r="N714" s="55">
        <f>SUBTOTAL(3,N712:N712)</f>
        <v>1</v>
      </c>
      <c r="O714" s="37"/>
      <c r="P714" s="34"/>
      <c r="Q714" s="34"/>
      <c r="R714" s="34"/>
      <c r="S714" s="34"/>
      <c r="T714" s="34"/>
    </row>
    <row r="715" spans="1:20" ht="14" hidden="1" outlineLevel="4">
      <c r="A715" s="34">
        <v>1267974</v>
      </c>
      <c r="B715" s="34" t="s">
        <v>1242</v>
      </c>
      <c r="C715" s="34" t="s">
        <v>106</v>
      </c>
      <c r="D715" s="34" t="s">
        <v>1243</v>
      </c>
      <c r="E715" s="34" t="s">
        <v>1235</v>
      </c>
      <c r="F715" s="37">
        <v>38490</v>
      </c>
      <c r="G715" s="37">
        <v>42005</v>
      </c>
      <c r="H715" s="37">
        <v>38490</v>
      </c>
      <c r="I715" s="37">
        <v>38490</v>
      </c>
      <c r="J715" s="34" t="s">
        <v>192</v>
      </c>
      <c r="K715" s="37">
        <v>41640</v>
      </c>
      <c r="L715" s="55"/>
      <c r="M715" s="55">
        <v>26</v>
      </c>
      <c r="N715" s="55" t="s">
        <v>3</v>
      </c>
      <c r="O715" s="37">
        <v>24328</v>
      </c>
      <c r="P715" s="34">
        <v>1</v>
      </c>
      <c r="Q715" s="34" t="s">
        <v>57</v>
      </c>
      <c r="R715" s="34" t="s">
        <v>193</v>
      </c>
      <c r="S715" s="34">
        <v>62785.599999999999</v>
      </c>
      <c r="T715" s="34">
        <v>30.185400000000001</v>
      </c>
    </row>
    <row r="716" spans="1:20" ht="14" outlineLevel="3" collapsed="1">
      <c r="A716" s="34"/>
      <c r="B716" s="34"/>
      <c r="C716" s="34"/>
      <c r="D716" s="34"/>
      <c r="E716" s="34"/>
      <c r="F716" s="37"/>
      <c r="G716" s="37"/>
      <c r="H716" s="37"/>
      <c r="I716" s="37"/>
      <c r="J716" s="34"/>
      <c r="K716" s="37"/>
      <c r="L716" s="55"/>
      <c r="M716" s="55"/>
      <c r="N716" s="55"/>
      <c r="O716" s="40" t="s">
        <v>63</v>
      </c>
      <c r="P716" s="34">
        <f>SUBTOTAL(9,P715:P715)</f>
        <v>1</v>
      </c>
      <c r="Q716" s="34"/>
      <c r="R716" s="34"/>
      <c r="S716" s="34"/>
      <c r="T716" s="34"/>
    </row>
    <row r="717" spans="1:20" ht="14" outlineLevel="2">
      <c r="A717" s="34"/>
      <c r="B717" s="34"/>
      <c r="C717" s="34"/>
      <c r="D717" s="34"/>
      <c r="E717" s="34"/>
      <c r="F717" s="37"/>
      <c r="G717" s="37"/>
      <c r="H717" s="37"/>
      <c r="I717" s="37"/>
      <c r="J717" s="34"/>
      <c r="K717" s="37"/>
      <c r="L717" s="55"/>
      <c r="M717" s="60" t="s">
        <v>365</v>
      </c>
      <c r="N717" s="55">
        <f>SUBTOTAL(3,N715:N715)</f>
        <v>1</v>
      </c>
      <c r="O717" s="37"/>
      <c r="P717" s="34"/>
      <c r="Q717" s="34"/>
      <c r="R717" s="34"/>
      <c r="S717" s="34"/>
      <c r="T717" s="34"/>
    </row>
    <row r="718" spans="1:20" ht="14" hidden="1" outlineLevel="4">
      <c r="A718" s="34">
        <v>1873214</v>
      </c>
      <c r="B718" s="34" t="s">
        <v>1244</v>
      </c>
      <c r="C718" s="34" t="s">
        <v>53</v>
      </c>
      <c r="D718" s="34" t="s">
        <v>1245</v>
      </c>
      <c r="E718" s="34" t="s">
        <v>1246</v>
      </c>
      <c r="F718" s="37">
        <v>38474</v>
      </c>
      <c r="G718" s="37">
        <v>42005</v>
      </c>
      <c r="H718" s="34"/>
      <c r="I718" s="34"/>
      <c r="J718" s="34" t="s">
        <v>192</v>
      </c>
      <c r="K718" s="37">
        <v>41640</v>
      </c>
      <c r="L718" s="55"/>
      <c r="M718" s="55">
        <v>26</v>
      </c>
      <c r="N718" s="55" t="s">
        <v>4</v>
      </c>
      <c r="O718" s="37">
        <v>26593</v>
      </c>
      <c r="P718" s="34">
        <v>1</v>
      </c>
      <c r="Q718" s="34" t="s">
        <v>57</v>
      </c>
      <c r="R718" s="34" t="s">
        <v>193</v>
      </c>
      <c r="S718" s="34">
        <v>63633.2</v>
      </c>
      <c r="T718" s="34">
        <v>30.5929</v>
      </c>
    </row>
    <row r="719" spans="1:20" ht="14" outlineLevel="3" collapsed="1">
      <c r="A719" s="34"/>
      <c r="B719" s="34"/>
      <c r="C719" s="34"/>
      <c r="D719" s="34"/>
      <c r="E719" s="34"/>
      <c r="F719" s="37"/>
      <c r="G719" s="37"/>
      <c r="H719" s="34"/>
      <c r="I719" s="34"/>
      <c r="J719" s="34"/>
      <c r="K719" s="37"/>
      <c r="L719" s="66"/>
      <c r="M719" s="66"/>
      <c r="N719" s="66"/>
      <c r="O719" s="68" t="s">
        <v>63</v>
      </c>
      <c r="P719" s="66">
        <f>SUBTOTAL(9,P718:P718)</f>
        <v>1</v>
      </c>
      <c r="Q719" s="34"/>
      <c r="R719" s="34"/>
      <c r="S719" s="34"/>
      <c r="T719" s="34"/>
    </row>
    <row r="720" spans="1:20" ht="14" outlineLevel="2">
      <c r="A720" s="34"/>
      <c r="B720" s="34"/>
      <c r="C720" s="34"/>
      <c r="D720" s="34"/>
      <c r="E720" s="34"/>
      <c r="F720" s="37"/>
      <c r="G720" s="37"/>
      <c r="H720" s="34"/>
      <c r="I720" s="34"/>
      <c r="J720" s="34"/>
      <c r="K720" s="37"/>
      <c r="L720" s="66"/>
      <c r="M720" s="70" t="s">
        <v>162</v>
      </c>
      <c r="N720" s="66">
        <f>SUBTOTAL(3,N718:N718)</f>
        <v>1</v>
      </c>
      <c r="O720" s="69"/>
      <c r="P720" s="66"/>
      <c r="Q720" s="34"/>
      <c r="R720" s="34"/>
      <c r="S720" s="34"/>
      <c r="T720" s="34"/>
    </row>
    <row r="721" spans="1:21" ht="14" hidden="1" outlineLevel="4">
      <c r="A721" s="34">
        <v>144227</v>
      </c>
      <c r="B721" s="34" t="s">
        <v>1247</v>
      </c>
      <c r="C721" s="34" t="s">
        <v>53</v>
      </c>
      <c r="D721" s="34" t="s">
        <v>1248</v>
      </c>
      <c r="E721" s="34" t="s">
        <v>1249</v>
      </c>
      <c r="F721" s="37">
        <v>32930</v>
      </c>
      <c r="G721" s="37">
        <v>40909</v>
      </c>
      <c r="H721" s="37">
        <v>32930</v>
      </c>
      <c r="I721" s="37">
        <v>32930</v>
      </c>
      <c r="J721" s="34" t="s">
        <v>192</v>
      </c>
      <c r="K721" s="37">
        <v>41640</v>
      </c>
      <c r="L721" s="66"/>
      <c r="M721" s="66">
        <v>26</v>
      </c>
      <c r="N721" s="66" t="s">
        <v>5</v>
      </c>
      <c r="O721" s="69">
        <v>21986</v>
      </c>
      <c r="P721" s="66">
        <v>1</v>
      </c>
      <c r="Q721" s="34" t="s">
        <v>57</v>
      </c>
      <c r="R721" s="34" t="s">
        <v>193</v>
      </c>
      <c r="S721" s="34">
        <v>65860.36</v>
      </c>
      <c r="T721" s="34">
        <v>31.663599999999999</v>
      </c>
      <c r="U721" s="34"/>
    </row>
    <row r="722" spans="1:21" ht="14" hidden="1" outlineLevel="4">
      <c r="A722" s="34">
        <v>371524</v>
      </c>
      <c r="B722" s="34" t="s">
        <v>1250</v>
      </c>
      <c r="C722" s="34" t="s">
        <v>53</v>
      </c>
      <c r="D722" s="34" t="s">
        <v>1251</v>
      </c>
      <c r="E722" s="34" t="s">
        <v>1246</v>
      </c>
      <c r="F722" s="37">
        <v>38169</v>
      </c>
      <c r="G722" s="37">
        <v>42005</v>
      </c>
      <c r="H722" s="37">
        <v>38169</v>
      </c>
      <c r="I722" s="37">
        <v>34619</v>
      </c>
      <c r="J722" s="34" t="s">
        <v>192</v>
      </c>
      <c r="K722" s="37">
        <v>41640</v>
      </c>
      <c r="L722" s="66"/>
      <c r="M722" s="66">
        <v>26</v>
      </c>
      <c r="N722" s="66" t="s">
        <v>5</v>
      </c>
      <c r="O722" s="69">
        <v>19211</v>
      </c>
      <c r="P722" s="66">
        <v>1</v>
      </c>
      <c r="Q722" s="34" t="s">
        <v>57</v>
      </c>
      <c r="R722" s="34" t="s">
        <v>193</v>
      </c>
      <c r="S722" s="34">
        <v>65860.36</v>
      </c>
      <c r="T722" s="34">
        <v>31.663599999999999</v>
      </c>
    </row>
    <row r="723" spans="1:21" ht="14" hidden="1" outlineLevel="4">
      <c r="A723" s="34">
        <v>903336</v>
      </c>
      <c r="B723" s="34" t="s">
        <v>1252</v>
      </c>
      <c r="C723" s="34" t="s">
        <v>106</v>
      </c>
      <c r="D723" s="34" t="s">
        <v>1253</v>
      </c>
      <c r="E723" s="34" t="s">
        <v>1235</v>
      </c>
      <c r="F723" s="37">
        <v>37417</v>
      </c>
      <c r="G723" s="37">
        <v>41640</v>
      </c>
      <c r="H723" s="37">
        <v>37417</v>
      </c>
      <c r="I723" s="37">
        <v>37417</v>
      </c>
      <c r="J723" s="34" t="s">
        <v>192</v>
      </c>
      <c r="K723" s="37">
        <v>41640</v>
      </c>
      <c r="L723" s="66"/>
      <c r="M723" s="66">
        <v>26</v>
      </c>
      <c r="N723" s="66" t="s">
        <v>5</v>
      </c>
      <c r="O723" s="69">
        <v>26969</v>
      </c>
      <c r="P723" s="66">
        <v>1</v>
      </c>
      <c r="Q723" s="34" t="s">
        <v>57</v>
      </c>
      <c r="R723" s="34" t="s">
        <v>193</v>
      </c>
      <c r="S723" s="34">
        <v>65860.36</v>
      </c>
      <c r="T723" s="34">
        <v>31.663599999999999</v>
      </c>
    </row>
    <row r="724" spans="1:21" ht="14" hidden="1" outlineLevel="4">
      <c r="A724" s="34">
        <v>1623673</v>
      </c>
      <c r="B724" s="34" t="s">
        <v>1254</v>
      </c>
      <c r="C724" s="34" t="s">
        <v>53</v>
      </c>
      <c r="D724" s="34" t="s">
        <v>1255</v>
      </c>
      <c r="E724" s="34" t="s">
        <v>1246</v>
      </c>
      <c r="F724" s="37">
        <v>38169</v>
      </c>
      <c r="G724" s="37">
        <v>42005</v>
      </c>
      <c r="H724" s="37">
        <v>38169</v>
      </c>
      <c r="I724" s="37">
        <v>36978</v>
      </c>
      <c r="J724" s="34" t="s">
        <v>192</v>
      </c>
      <c r="K724" s="37">
        <v>41640</v>
      </c>
      <c r="L724" s="66"/>
      <c r="M724" s="66">
        <v>26</v>
      </c>
      <c r="N724" s="66" t="s">
        <v>5</v>
      </c>
      <c r="O724" s="69">
        <v>24635</v>
      </c>
      <c r="P724" s="66">
        <v>1</v>
      </c>
      <c r="Q724" s="34" t="s">
        <v>57</v>
      </c>
      <c r="R724" s="34" t="s">
        <v>193</v>
      </c>
      <c r="S724" s="34">
        <v>65860.36</v>
      </c>
      <c r="T724" s="34">
        <v>31.663599999999999</v>
      </c>
    </row>
    <row r="725" spans="1:21" ht="14" outlineLevel="3" collapsed="1">
      <c r="A725" s="34"/>
      <c r="B725" s="34"/>
      <c r="C725" s="34"/>
      <c r="D725" s="34"/>
      <c r="E725" s="34"/>
      <c r="F725" s="37"/>
      <c r="G725" s="37"/>
      <c r="H725" s="37"/>
      <c r="I725" s="37"/>
      <c r="J725" s="34"/>
      <c r="K725" s="37"/>
      <c r="L725" s="66"/>
      <c r="M725" s="66"/>
      <c r="N725" s="66"/>
      <c r="O725" s="68" t="s">
        <v>63</v>
      </c>
      <c r="P725" s="66">
        <f>SUBTOTAL(9,P721:P724)</f>
        <v>4</v>
      </c>
      <c r="Q725" s="34"/>
      <c r="R725" s="34"/>
      <c r="S725" s="34"/>
      <c r="T725" s="34"/>
    </row>
    <row r="726" spans="1:21" ht="14" outlineLevel="2">
      <c r="A726" s="34"/>
      <c r="B726" s="34"/>
      <c r="C726" s="34"/>
      <c r="D726" s="34"/>
      <c r="E726" s="34"/>
      <c r="F726" s="37"/>
      <c r="G726" s="37"/>
      <c r="H726" s="37"/>
      <c r="I726" s="37"/>
      <c r="J726" s="34"/>
      <c r="K726" s="37"/>
      <c r="L726" s="66"/>
      <c r="M726" s="70" t="s">
        <v>150</v>
      </c>
      <c r="N726" s="66">
        <f>SUBTOTAL(3,N721:N724)</f>
        <v>4</v>
      </c>
      <c r="O726" s="69"/>
      <c r="P726" s="66"/>
      <c r="Q726" s="34"/>
      <c r="R726" s="34"/>
      <c r="S726" s="34"/>
      <c r="T726" s="34"/>
    </row>
    <row r="727" spans="1:21" ht="14" outlineLevel="1">
      <c r="A727" s="34"/>
      <c r="B727" s="34"/>
      <c r="C727" s="34"/>
      <c r="D727" s="34"/>
      <c r="E727" s="34"/>
      <c r="F727" s="37"/>
      <c r="G727" s="37"/>
      <c r="H727" s="37"/>
      <c r="I727" s="37"/>
      <c r="J727" s="34"/>
      <c r="K727" s="37"/>
      <c r="L727" s="70" t="s">
        <v>1256</v>
      </c>
      <c r="M727" s="66">
        <f>SUBTOTAL(3,M705:M724)</f>
        <v>15</v>
      </c>
      <c r="N727" s="66"/>
      <c r="O727" s="69"/>
      <c r="P727" s="66"/>
      <c r="Q727" s="34"/>
      <c r="R727" s="34"/>
      <c r="S727" s="34"/>
      <c r="T727" s="34"/>
    </row>
    <row r="728" spans="1:21" ht="14" hidden="1" outlineLevel="4">
      <c r="A728" s="34">
        <v>2062462</v>
      </c>
      <c r="B728" s="34" t="s">
        <v>1257</v>
      </c>
      <c r="C728" s="34" t="s">
        <v>112</v>
      </c>
      <c r="D728" s="34" t="s">
        <v>1258</v>
      </c>
      <c r="E728" s="34" t="s">
        <v>1259</v>
      </c>
      <c r="F728" s="37">
        <v>41494</v>
      </c>
      <c r="G728" s="34"/>
      <c r="H728" s="34"/>
      <c r="I728" s="34"/>
      <c r="J728" s="34" t="s">
        <v>192</v>
      </c>
      <c r="K728" s="37">
        <v>41640</v>
      </c>
      <c r="L728" s="55"/>
      <c r="M728" s="55">
        <v>27</v>
      </c>
      <c r="N728" s="55" t="s">
        <v>6</v>
      </c>
      <c r="O728" s="37">
        <v>31984</v>
      </c>
      <c r="P728" s="34">
        <v>1</v>
      </c>
      <c r="Q728" s="34" t="s">
        <v>57</v>
      </c>
      <c r="R728" s="34" t="s">
        <v>193</v>
      </c>
      <c r="S728" s="34">
        <v>46278.54</v>
      </c>
      <c r="T728" s="34">
        <v>22.249300000000002</v>
      </c>
    </row>
    <row r="729" spans="1:21" ht="14" outlineLevel="3" collapsed="1">
      <c r="A729" s="34"/>
      <c r="B729" s="34"/>
      <c r="C729" s="34"/>
      <c r="D729" s="34"/>
      <c r="E729" s="34"/>
      <c r="F729" s="37"/>
      <c r="G729" s="34"/>
      <c r="H729" s="34"/>
      <c r="I729" s="34"/>
      <c r="J729" s="34"/>
      <c r="K729" s="37"/>
      <c r="L729" s="55"/>
      <c r="M729" s="55"/>
      <c r="N729" s="55"/>
      <c r="O729" s="40" t="s">
        <v>63</v>
      </c>
      <c r="P729" s="34">
        <f>SUBTOTAL(9,P728:P728)</f>
        <v>1</v>
      </c>
      <c r="Q729" s="34"/>
      <c r="R729" s="34"/>
      <c r="S729" s="34"/>
      <c r="T729" s="34"/>
    </row>
    <row r="730" spans="1:21" ht="14" outlineLevel="2">
      <c r="A730" s="34"/>
      <c r="B730" s="34"/>
      <c r="C730" s="34"/>
      <c r="D730" s="34"/>
      <c r="E730" s="34"/>
      <c r="F730" s="37"/>
      <c r="G730" s="34"/>
      <c r="H730" s="34"/>
      <c r="I730" s="34"/>
      <c r="J730" s="34"/>
      <c r="K730" s="37"/>
      <c r="L730" s="55"/>
      <c r="M730" s="60" t="s">
        <v>119</v>
      </c>
      <c r="N730" s="55">
        <f>SUBTOTAL(3,N728:N728)</f>
        <v>1</v>
      </c>
      <c r="O730" s="37"/>
      <c r="P730" s="34"/>
      <c r="Q730" s="34"/>
      <c r="R730" s="34"/>
      <c r="S730" s="34"/>
      <c r="T730" s="34"/>
    </row>
    <row r="731" spans="1:21" ht="14" hidden="1" outlineLevel="4">
      <c r="A731" s="34">
        <v>2047953</v>
      </c>
      <c r="B731" s="34" t="s">
        <v>1260</v>
      </c>
      <c r="C731" s="34" t="s">
        <v>106</v>
      </c>
      <c r="D731" s="34" t="s">
        <v>1261</v>
      </c>
      <c r="E731" s="34" t="s">
        <v>1262</v>
      </c>
      <c r="F731" s="37">
        <v>40017</v>
      </c>
      <c r="G731" s="37">
        <v>42005</v>
      </c>
      <c r="H731" s="34"/>
      <c r="I731" s="34"/>
      <c r="J731" s="34" t="s">
        <v>192</v>
      </c>
      <c r="K731" s="37">
        <v>41640</v>
      </c>
      <c r="L731" s="55"/>
      <c r="M731" s="55">
        <v>27</v>
      </c>
      <c r="N731" s="55" t="s">
        <v>11</v>
      </c>
      <c r="O731" s="37">
        <v>24156</v>
      </c>
      <c r="P731" s="34">
        <v>0.6</v>
      </c>
      <c r="Q731" s="34" t="s">
        <v>57</v>
      </c>
      <c r="R731" s="34" t="s">
        <v>193</v>
      </c>
      <c r="S731" s="34">
        <v>35438.67</v>
      </c>
      <c r="T731" s="34">
        <v>28.3964</v>
      </c>
    </row>
    <row r="732" spans="1:21" ht="14" outlineLevel="3" collapsed="1">
      <c r="A732" s="34"/>
      <c r="B732" s="34"/>
      <c r="C732" s="34"/>
      <c r="D732" s="34"/>
      <c r="E732" s="34"/>
      <c r="F732" s="37"/>
      <c r="G732" s="37"/>
      <c r="H732" s="34"/>
      <c r="I732" s="34"/>
      <c r="J732" s="34"/>
      <c r="K732" s="37"/>
      <c r="L732" s="55"/>
      <c r="M732" s="55"/>
      <c r="N732" s="55"/>
      <c r="O732" s="40" t="s">
        <v>580</v>
      </c>
      <c r="P732" s="34">
        <f>SUBTOTAL(9,P731:P731)</f>
        <v>0.6</v>
      </c>
      <c r="Q732" s="34"/>
      <c r="R732" s="34"/>
      <c r="S732" s="34"/>
      <c r="T732" s="34"/>
    </row>
    <row r="733" spans="1:21" ht="14" outlineLevel="2">
      <c r="A733" s="34"/>
      <c r="B733" s="34"/>
      <c r="C733" s="34"/>
      <c r="D733" s="34"/>
      <c r="E733" s="34"/>
      <c r="F733" s="37"/>
      <c r="G733" s="37"/>
      <c r="H733" s="34"/>
      <c r="I733" s="34"/>
      <c r="J733" s="34"/>
      <c r="K733" s="37"/>
      <c r="L733" s="55"/>
      <c r="M733" s="60" t="s">
        <v>328</v>
      </c>
      <c r="N733" s="55">
        <f>SUBTOTAL(3,N731:N731)</f>
        <v>1</v>
      </c>
      <c r="O733" s="37"/>
      <c r="P733" s="34"/>
      <c r="Q733" s="34"/>
      <c r="R733" s="34"/>
      <c r="S733" s="34"/>
      <c r="T733" s="34"/>
    </row>
    <row r="734" spans="1:21" ht="14" hidden="1" outlineLevel="4">
      <c r="A734" s="34">
        <v>569950</v>
      </c>
      <c r="B734" s="34" t="s">
        <v>1263</v>
      </c>
      <c r="C734" s="34" t="s">
        <v>53</v>
      </c>
      <c r="D734" s="34" t="s">
        <v>1264</v>
      </c>
      <c r="E734" s="34" t="s">
        <v>1259</v>
      </c>
      <c r="F734" s="37">
        <v>38169</v>
      </c>
      <c r="G734" s="37">
        <v>42005</v>
      </c>
      <c r="H734" s="37">
        <v>38169</v>
      </c>
      <c r="I734" s="37">
        <v>37438</v>
      </c>
      <c r="J734" s="34" t="s">
        <v>192</v>
      </c>
      <c r="K734" s="37">
        <v>41640</v>
      </c>
      <c r="L734" s="55"/>
      <c r="M734" s="55">
        <v>27</v>
      </c>
      <c r="N734" s="55" t="s">
        <v>2</v>
      </c>
      <c r="O734" s="37">
        <v>25058</v>
      </c>
      <c r="P734" s="34">
        <v>1</v>
      </c>
      <c r="Q734" s="34" t="s">
        <v>57</v>
      </c>
      <c r="R734" s="34" t="s">
        <v>193</v>
      </c>
      <c r="S734" s="34">
        <v>64112.01</v>
      </c>
      <c r="T734" s="34">
        <v>30.8231</v>
      </c>
    </row>
    <row r="735" spans="1:21" ht="14" hidden="1" outlineLevel="4">
      <c r="A735" s="34">
        <v>739640</v>
      </c>
      <c r="B735" s="34" t="s">
        <v>1265</v>
      </c>
      <c r="C735" s="34" t="s">
        <v>53</v>
      </c>
      <c r="D735" s="34" t="s">
        <v>1266</v>
      </c>
      <c r="E735" s="34" t="s">
        <v>1259</v>
      </c>
      <c r="F735" s="37">
        <v>38670</v>
      </c>
      <c r="G735" s="37">
        <v>42005</v>
      </c>
      <c r="H735" s="37">
        <v>38670</v>
      </c>
      <c r="I735" s="37">
        <v>38670</v>
      </c>
      <c r="J735" s="34" t="s">
        <v>192</v>
      </c>
      <c r="K735" s="37">
        <v>41640</v>
      </c>
      <c r="L735" s="55"/>
      <c r="M735" s="55">
        <v>27</v>
      </c>
      <c r="N735" s="55" t="s">
        <v>2</v>
      </c>
      <c r="O735" s="37">
        <v>20896</v>
      </c>
      <c r="P735" s="34">
        <v>1</v>
      </c>
      <c r="Q735" s="34" t="s">
        <v>57</v>
      </c>
      <c r="R735" s="34" t="s">
        <v>193</v>
      </c>
      <c r="S735" s="34">
        <v>64112.01</v>
      </c>
      <c r="T735" s="34">
        <v>30.8231</v>
      </c>
    </row>
    <row r="736" spans="1:21" ht="14" hidden="1" outlineLevel="4">
      <c r="A736" s="34">
        <v>2043100</v>
      </c>
      <c r="B736" s="34" t="s">
        <v>1267</v>
      </c>
      <c r="C736" s="34" t="s">
        <v>106</v>
      </c>
      <c r="D736" s="34" t="s">
        <v>1268</v>
      </c>
      <c r="E736" s="34" t="s">
        <v>1262</v>
      </c>
      <c r="F736" s="37">
        <v>38628</v>
      </c>
      <c r="G736" s="37">
        <v>42005</v>
      </c>
      <c r="H736" s="37">
        <v>38628</v>
      </c>
      <c r="I736" s="37">
        <v>38628</v>
      </c>
      <c r="J736" s="34" t="s">
        <v>192</v>
      </c>
      <c r="K736" s="37">
        <v>41640</v>
      </c>
      <c r="L736" s="55"/>
      <c r="M736" s="55">
        <v>27</v>
      </c>
      <c r="N736" s="55" t="s">
        <v>2</v>
      </c>
      <c r="O736" s="37">
        <v>27987</v>
      </c>
      <c r="P736" s="34">
        <v>1</v>
      </c>
      <c r="Q736" s="34" t="s">
        <v>57</v>
      </c>
      <c r="R736" s="34" t="s">
        <v>193</v>
      </c>
      <c r="S736" s="34">
        <v>64112.01</v>
      </c>
      <c r="T736" s="34">
        <v>30.8231</v>
      </c>
    </row>
    <row r="737" spans="1:21" ht="14" hidden="1" outlineLevel="4">
      <c r="A737" s="34">
        <v>1249962</v>
      </c>
      <c r="B737" s="34" t="s">
        <v>1269</v>
      </c>
      <c r="C737" s="34" t="s">
        <v>66</v>
      </c>
      <c r="D737" s="34" t="s">
        <v>1270</v>
      </c>
      <c r="E737" s="34" t="s">
        <v>1259</v>
      </c>
      <c r="F737" s="37">
        <v>38586</v>
      </c>
      <c r="G737" s="37">
        <v>42005</v>
      </c>
      <c r="H737" s="37">
        <v>38586</v>
      </c>
      <c r="I737" s="37">
        <v>38586</v>
      </c>
      <c r="J737" s="34" t="s">
        <v>192</v>
      </c>
      <c r="K737" s="37">
        <v>41671</v>
      </c>
      <c r="L737" s="55"/>
      <c r="M737" s="55">
        <v>27</v>
      </c>
      <c r="N737" s="55" t="s">
        <v>2</v>
      </c>
      <c r="O737" s="37">
        <v>23451</v>
      </c>
      <c r="P737" s="34">
        <v>1</v>
      </c>
      <c r="Q737" s="34" t="s">
        <v>57</v>
      </c>
      <c r="R737" s="34" t="s">
        <v>193</v>
      </c>
      <c r="S737" s="34">
        <v>64112.01</v>
      </c>
      <c r="T737" s="34">
        <v>30.8231</v>
      </c>
    </row>
    <row r="738" spans="1:21" ht="14" outlineLevel="3" collapsed="1">
      <c r="A738" s="34"/>
      <c r="B738" s="34"/>
      <c r="C738" s="34"/>
      <c r="D738" s="34"/>
      <c r="E738" s="34"/>
      <c r="F738" s="37"/>
      <c r="G738" s="37"/>
      <c r="H738" s="37"/>
      <c r="I738" s="37"/>
      <c r="J738" s="34"/>
      <c r="K738" s="37"/>
      <c r="L738" s="48"/>
      <c r="M738" s="48"/>
      <c r="N738" s="48"/>
      <c r="O738" s="50" t="s">
        <v>63</v>
      </c>
      <c r="P738" s="48">
        <f>SUBTOTAL(9,P734:P737)</f>
        <v>4</v>
      </c>
      <c r="Q738" s="34"/>
      <c r="R738" s="34"/>
      <c r="S738" s="34"/>
      <c r="T738" s="34"/>
    </row>
    <row r="739" spans="1:21" ht="14" outlineLevel="2">
      <c r="A739" s="34"/>
      <c r="B739" s="34"/>
      <c r="C739" s="34"/>
      <c r="D739" s="34"/>
      <c r="E739" s="34"/>
      <c r="F739" s="37"/>
      <c r="G739" s="37"/>
      <c r="H739" s="37"/>
      <c r="I739" s="37"/>
      <c r="J739" s="34"/>
      <c r="K739" s="37"/>
      <c r="L739" s="48"/>
      <c r="M739" s="53" t="s">
        <v>128</v>
      </c>
      <c r="N739" s="48">
        <f>SUBTOTAL(3,N734:N737)</f>
        <v>4</v>
      </c>
      <c r="O739" s="52"/>
      <c r="P739" s="48"/>
      <c r="Q739" s="34"/>
      <c r="R739" s="34"/>
      <c r="S739" s="34"/>
      <c r="T739" s="34"/>
    </row>
    <row r="740" spans="1:21" ht="14" hidden="1" outlineLevel="4">
      <c r="A740" s="34">
        <v>126096</v>
      </c>
      <c r="B740" s="34" t="s">
        <v>1271</v>
      </c>
      <c r="C740" s="34" t="s">
        <v>106</v>
      </c>
      <c r="D740" s="34" t="s">
        <v>1272</v>
      </c>
      <c r="E740" s="34" t="s">
        <v>1273</v>
      </c>
      <c r="F740" s="37">
        <v>40360</v>
      </c>
      <c r="G740" s="37">
        <v>42005</v>
      </c>
      <c r="H740" s="34"/>
      <c r="I740" s="34"/>
      <c r="J740" s="34" t="s">
        <v>192</v>
      </c>
      <c r="K740" s="37">
        <v>41640</v>
      </c>
      <c r="L740" s="48"/>
      <c r="M740" s="48">
        <v>27</v>
      </c>
      <c r="N740" s="48" t="s">
        <v>3</v>
      </c>
      <c r="O740" s="52">
        <v>25670</v>
      </c>
      <c r="P740" s="48">
        <v>1</v>
      </c>
      <c r="Q740" s="34" t="s">
        <v>57</v>
      </c>
      <c r="R740" s="34" t="s">
        <v>193</v>
      </c>
      <c r="S740" s="34">
        <v>64977.52</v>
      </c>
      <c r="T740" s="34">
        <v>31.2392</v>
      </c>
      <c r="U740" s="34"/>
    </row>
    <row r="741" spans="1:21" ht="14" outlineLevel="3" collapsed="1">
      <c r="A741" s="34"/>
      <c r="B741" s="34"/>
      <c r="C741" s="34"/>
      <c r="D741" s="34"/>
      <c r="E741" s="34"/>
      <c r="F741" s="37"/>
      <c r="G741" s="37"/>
      <c r="H741" s="34"/>
      <c r="I741" s="34"/>
      <c r="J741" s="34"/>
      <c r="K741" s="37"/>
      <c r="L741" s="48"/>
      <c r="M741" s="48"/>
      <c r="N741" s="48"/>
      <c r="O741" s="50" t="s">
        <v>63</v>
      </c>
      <c r="P741" s="48">
        <f>SUBTOTAL(9,P740:P740)</f>
        <v>1</v>
      </c>
      <c r="Q741" s="34"/>
      <c r="R741" s="34"/>
      <c r="S741" s="34"/>
      <c r="T741" s="34"/>
      <c r="U741" s="34"/>
    </row>
    <row r="742" spans="1:21" ht="14" outlineLevel="2">
      <c r="A742" s="34"/>
      <c r="B742" s="34"/>
      <c r="C742" s="34"/>
      <c r="D742" s="34"/>
      <c r="E742" s="34"/>
      <c r="F742" s="37"/>
      <c r="G742" s="37"/>
      <c r="H742" s="34"/>
      <c r="I742" s="34"/>
      <c r="J742" s="34"/>
      <c r="K742" s="37"/>
      <c r="L742" s="48"/>
      <c r="M742" s="53" t="s">
        <v>365</v>
      </c>
      <c r="N742" s="48">
        <f>SUBTOTAL(3,N740:N740)</f>
        <v>1</v>
      </c>
      <c r="O742" s="52"/>
      <c r="P742" s="48"/>
      <c r="Q742" s="34"/>
      <c r="R742" s="34"/>
      <c r="S742" s="34"/>
      <c r="T742" s="34"/>
      <c r="U742" s="34"/>
    </row>
    <row r="743" spans="1:21" ht="14" hidden="1" outlineLevel="4">
      <c r="A743" s="34">
        <v>273322</v>
      </c>
      <c r="B743" s="34" t="s">
        <v>1274</v>
      </c>
      <c r="C743" s="34" t="s">
        <v>53</v>
      </c>
      <c r="D743" s="34" t="s">
        <v>1275</v>
      </c>
      <c r="E743" s="34" t="s">
        <v>1259</v>
      </c>
      <c r="F743" s="37">
        <v>36373</v>
      </c>
      <c r="G743" s="37">
        <v>40909</v>
      </c>
      <c r="H743" s="37">
        <v>36373</v>
      </c>
      <c r="I743" s="37">
        <v>35884</v>
      </c>
      <c r="J743" s="34" t="s">
        <v>192</v>
      </c>
      <c r="K743" s="37">
        <v>41640</v>
      </c>
      <c r="L743" s="48"/>
      <c r="M743" s="48">
        <v>27</v>
      </c>
      <c r="N743" s="48" t="s">
        <v>5</v>
      </c>
      <c r="O743" s="52">
        <v>23246</v>
      </c>
      <c r="P743" s="48">
        <v>1</v>
      </c>
      <c r="Q743" s="34" t="s">
        <v>57</v>
      </c>
      <c r="R743" s="34" t="s">
        <v>193</v>
      </c>
      <c r="S743" s="34">
        <v>68159.63</v>
      </c>
      <c r="T743" s="34">
        <v>32.769100000000002</v>
      </c>
    </row>
    <row r="744" spans="1:21" ht="14" hidden="1" outlineLevel="4">
      <c r="A744" s="34">
        <v>782980</v>
      </c>
      <c r="B744" s="34" t="s">
        <v>1276</v>
      </c>
      <c r="C744" s="34" t="s">
        <v>60</v>
      </c>
      <c r="D744" s="34" t="s">
        <v>1277</v>
      </c>
      <c r="E744" s="34" t="s">
        <v>1259</v>
      </c>
      <c r="F744" s="37">
        <v>36573</v>
      </c>
      <c r="G744" s="37">
        <v>40909</v>
      </c>
      <c r="H744" s="37">
        <v>36573</v>
      </c>
      <c r="I744" s="37">
        <v>36573</v>
      </c>
      <c r="J744" s="34" t="s">
        <v>192</v>
      </c>
      <c r="K744" s="37">
        <v>41640</v>
      </c>
      <c r="L744" s="48"/>
      <c r="M744" s="48">
        <v>27</v>
      </c>
      <c r="N744" s="48" t="s">
        <v>5</v>
      </c>
      <c r="O744" s="52">
        <v>22349</v>
      </c>
      <c r="P744" s="48">
        <v>1</v>
      </c>
      <c r="Q744" s="34" t="s">
        <v>57</v>
      </c>
      <c r="R744" s="34" t="s">
        <v>193</v>
      </c>
      <c r="S744" s="34">
        <v>68159.63</v>
      </c>
      <c r="T744" s="34">
        <v>32.769100000000002</v>
      </c>
    </row>
    <row r="745" spans="1:21" ht="14" hidden="1" outlineLevel="4">
      <c r="A745" s="34">
        <v>927710</v>
      </c>
      <c r="B745" s="34" t="s">
        <v>1278</v>
      </c>
      <c r="C745" s="34" t="s">
        <v>60</v>
      </c>
      <c r="D745" s="34" t="s">
        <v>1279</v>
      </c>
      <c r="E745" s="34" t="s">
        <v>1259</v>
      </c>
      <c r="F745" s="37">
        <v>35915</v>
      </c>
      <c r="G745" s="37">
        <v>41275</v>
      </c>
      <c r="H745" s="37">
        <v>35915</v>
      </c>
      <c r="I745" s="37">
        <v>35915</v>
      </c>
      <c r="J745" s="34" t="s">
        <v>192</v>
      </c>
      <c r="K745" s="37">
        <v>41640</v>
      </c>
      <c r="L745" s="48"/>
      <c r="M745" s="48">
        <v>27</v>
      </c>
      <c r="N745" s="48" t="s">
        <v>5</v>
      </c>
      <c r="O745" s="52">
        <v>27252</v>
      </c>
      <c r="P745" s="48">
        <v>1</v>
      </c>
      <c r="Q745" s="34" t="s">
        <v>57</v>
      </c>
      <c r="R745" s="34" t="s">
        <v>193</v>
      </c>
      <c r="S745" s="34">
        <v>68159.63</v>
      </c>
      <c r="T745" s="34">
        <v>32.769100000000002</v>
      </c>
    </row>
    <row r="746" spans="1:21" ht="14" hidden="1" outlineLevel="4">
      <c r="A746" s="34">
        <v>1418358</v>
      </c>
      <c r="B746" s="34" t="s">
        <v>1280</v>
      </c>
      <c r="C746" s="34" t="s">
        <v>60</v>
      </c>
      <c r="D746" s="34" t="s">
        <v>1281</v>
      </c>
      <c r="E746" s="34" t="s">
        <v>1259</v>
      </c>
      <c r="F746" s="37">
        <v>37648</v>
      </c>
      <c r="G746" s="37">
        <v>41275</v>
      </c>
      <c r="H746" s="37">
        <v>37648</v>
      </c>
      <c r="I746" s="37">
        <v>37648</v>
      </c>
      <c r="J746" s="34" t="s">
        <v>192</v>
      </c>
      <c r="K746" s="37">
        <v>41640</v>
      </c>
      <c r="L746" s="48"/>
      <c r="M746" s="48">
        <v>27</v>
      </c>
      <c r="N746" s="48" t="s">
        <v>5</v>
      </c>
      <c r="O746" s="52">
        <v>29350</v>
      </c>
      <c r="P746" s="48">
        <v>1</v>
      </c>
      <c r="Q746" s="34" t="s">
        <v>57</v>
      </c>
      <c r="R746" s="34" t="s">
        <v>193</v>
      </c>
      <c r="S746" s="34">
        <v>68159.63</v>
      </c>
      <c r="T746" s="34">
        <v>32.769100000000002</v>
      </c>
    </row>
    <row r="747" spans="1:21" ht="14" hidden="1" outlineLevel="4">
      <c r="A747" s="34">
        <v>1551640</v>
      </c>
      <c r="B747" s="34" t="s">
        <v>1282</v>
      </c>
      <c r="C747" s="34" t="s">
        <v>53</v>
      </c>
      <c r="D747" s="34" t="s">
        <v>1283</v>
      </c>
      <c r="E747" s="34" t="s">
        <v>1259</v>
      </c>
      <c r="F747" s="37">
        <v>36836</v>
      </c>
      <c r="G747" s="37">
        <v>41275</v>
      </c>
      <c r="H747" s="37">
        <v>36836</v>
      </c>
      <c r="I747" s="37">
        <v>36836</v>
      </c>
      <c r="J747" s="34" t="s">
        <v>192</v>
      </c>
      <c r="K747" s="37">
        <v>41640</v>
      </c>
      <c r="L747" s="48"/>
      <c r="M747" s="48">
        <v>27</v>
      </c>
      <c r="N747" s="48" t="s">
        <v>5</v>
      </c>
      <c r="O747" s="52">
        <v>25646</v>
      </c>
      <c r="P747" s="48">
        <v>1</v>
      </c>
      <c r="Q747" s="34" t="s">
        <v>57</v>
      </c>
      <c r="R747" s="34" t="s">
        <v>193</v>
      </c>
      <c r="S747" s="34">
        <v>68159.63</v>
      </c>
      <c r="T747" s="34">
        <v>32.769100000000002</v>
      </c>
    </row>
    <row r="748" spans="1:21" ht="14" outlineLevel="3" collapsed="1">
      <c r="A748" s="34"/>
      <c r="B748" s="34"/>
      <c r="C748" s="34"/>
      <c r="D748" s="34"/>
      <c r="E748" s="34"/>
      <c r="F748" s="37"/>
      <c r="G748" s="37"/>
      <c r="H748" s="37"/>
      <c r="I748" s="37"/>
      <c r="J748" s="34"/>
      <c r="K748" s="37"/>
      <c r="L748" s="48"/>
      <c r="M748" s="48"/>
      <c r="N748" s="48"/>
      <c r="O748" s="50" t="s">
        <v>63</v>
      </c>
      <c r="P748" s="48">
        <f>SUBTOTAL(9,P743:P747)</f>
        <v>5</v>
      </c>
      <c r="Q748" s="34"/>
      <c r="R748" s="34"/>
      <c r="S748" s="34"/>
      <c r="T748" s="34"/>
    </row>
    <row r="749" spans="1:21" ht="14" outlineLevel="2">
      <c r="A749" s="34"/>
      <c r="B749" s="34"/>
      <c r="C749" s="34"/>
      <c r="D749" s="34"/>
      <c r="E749" s="34"/>
      <c r="F749" s="37"/>
      <c r="G749" s="37"/>
      <c r="H749" s="37"/>
      <c r="I749" s="37"/>
      <c r="J749" s="34"/>
      <c r="K749" s="37"/>
      <c r="L749" s="48"/>
      <c r="M749" s="53" t="s">
        <v>150</v>
      </c>
      <c r="N749" s="48">
        <f>SUBTOTAL(3,N743:N747)</f>
        <v>5</v>
      </c>
      <c r="O749" s="52"/>
      <c r="P749" s="48"/>
      <c r="Q749" s="34"/>
      <c r="R749" s="34"/>
      <c r="S749" s="34"/>
      <c r="T749" s="34"/>
    </row>
    <row r="750" spans="1:21" ht="14" outlineLevel="1">
      <c r="A750" s="34"/>
      <c r="B750" s="34"/>
      <c r="C750" s="34"/>
      <c r="D750" s="34"/>
      <c r="E750" s="34"/>
      <c r="F750" s="37"/>
      <c r="G750" s="37"/>
      <c r="H750" s="37"/>
      <c r="I750" s="37"/>
      <c r="J750" s="34"/>
      <c r="K750" s="37"/>
      <c r="L750" s="53" t="s">
        <v>1284</v>
      </c>
      <c r="M750" s="48">
        <f>SUBTOTAL(3,M728:M747)</f>
        <v>16</v>
      </c>
      <c r="N750" s="48"/>
      <c r="O750" s="52"/>
      <c r="P750" s="48"/>
      <c r="Q750" s="34"/>
      <c r="R750" s="34"/>
      <c r="S750" s="34"/>
      <c r="T750" s="34"/>
    </row>
    <row r="751" spans="1:21" ht="14" hidden="1" outlineLevel="4">
      <c r="A751" s="34">
        <v>2063122</v>
      </c>
      <c r="B751" s="34" t="s">
        <v>1285</v>
      </c>
      <c r="C751" s="34" t="s">
        <v>106</v>
      </c>
      <c r="D751" s="34" t="s">
        <v>1286</v>
      </c>
      <c r="E751" s="34" t="s">
        <v>1287</v>
      </c>
      <c r="F751" s="37">
        <v>41609</v>
      </c>
      <c r="G751" s="34"/>
      <c r="H751" s="34"/>
      <c r="I751" s="34"/>
      <c r="J751" s="34" t="s">
        <v>192</v>
      </c>
      <c r="K751" s="37">
        <v>41699</v>
      </c>
      <c r="L751" s="55"/>
      <c r="M751" s="55">
        <v>28</v>
      </c>
      <c r="N751" s="55" t="s">
        <v>6</v>
      </c>
      <c r="O751" s="37">
        <v>31235</v>
      </c>
      <c r="P751" s="34">
        <v>1</v>
      </c>
      <c r="Q751" s="34" t="s">
        <v>57</v>
      </c>
      <c r="R751" s="34" t="s">
        <v>193</v>
      </c>
      <c r="S751" s="34">
        <v>48038.13</v>
      </c>
      <c r="T751" s="34">
        <v>23.095300000000002</v>
      </c>
    </row>
    <row r="752" spans="1:21" ht="14" outlineLevel="3" collapsed="1">
      <c r="A752" s="34"/>
      <c r="B752" s="34"/>
      <c r="C752" s="34"/>
      <c r="D752" s="34"/>
      <c r="E752" s="34"/>
      <c r="F752" s="37"/>
      <c r="G752" s="34"/>
      <c r="H752" s="34"/>
      <c r="I752" s="34"/>
      <c r="J752" s="34"/>
      <c r="K752" s="37"/>
      <c r="L752" s="55"/>
      <c r="M752" s="55"/>
      <c r="N752" s="55"/>
      <c r="O752" s="40" t="s">
        <v>63</v>
      </c>
      <c r="P752" s="34">
        <f>SUBTOTAL(9,P751:P751)</f>
        <v>1</v>
      </c>
      <c r="Q752" s="34"/>
      <c r="R752" s="34"/>
      <c r="S752" s="34"/>
      <c r="T752" s="34"/>
    </row>
    <row r="753" spans="1:20" ht="14" outlineLevel="2">
      <c r="A753" s="34"/>
      <c r="B753" s="34"/>
      <c r="C753" s="34"/>
      <c r="D753" s="34"/>
      <c r="E753" s="34"/>
      <c r="F753" s="37"/>
      <c r="G753" s="34"/>
      <c r="H753" s="34"/>
      <c r="I753" s="34"/>
      <c r="J753" s="34"/>
      <c r="K753" s="37"/>
      <c r="L753" s="55"/>
      <c r="M753" s="60" t="s">
        <v>119</v>
      </c>
      <c r="N753" s="55">
        <f>SUBTOTAL(3,N751:N751)</f>
        <v>1</v>
      </c>
      <c r="O753" s="37"/>
      <c r="P753" s="34"/>
      <c r="Q753" s="34"/>
      <c r="R753" s="34"/>
      <c r="S753" s="34"/>
      <c r="T753" s="34"/>
    </row>
    <row r="754" spans="1:20" ht="14" hidden="1" outlineLevel="4">
      <c r="A754" s="34">
        <v>1688937</v>
      </c>
      <c r="B754" s="34" t="s">
        <v>1288</v>
      </c>
      <c r="C754" s="34" t="s">
        <v>106</v>
      </c>
      <c r="D754" s="34" t="s">
        <v>1289</v>
      </c>
      <c r="E754" s="34" t="s">
        <v>1287</v>
      </c>
      <c r="F754" s="37">
        <v>39574</v>
      </c>
      <c r="G754" s="37">
        <v>42005</v>
      </c>
      <c r="H754" s="34"/>
      <c r="I754" s="34"/>
      <c r="J754" s="34" t="s">
        <v>192</v>
      </c>
      <c r="K754" s="37">
        <v>41760</v>
      </c>
      <c r="L754" s="55"/>
      <c r="M754" s="55">
        <v>28</v>
      </c>
      <c r="N754" s="55" t="s">
        <v>8</v>
      </c>
      <c r="O754" s="37">
        <v>31407</v>
      </c>
      <c r="P754" s="34">
        <v>0.875</v>
      </c>
      <c r="Q754" s="34" t="s">
        <v>57</v>
      </c>
      <c r="R754" s="34" t="s">
        <v>193</v>
      </c>
      <c r="S754" s="34">
        <v>46341.79</v>
      </c>
      <c r="T754" s="34">
        <v>25.462499999999999</v>
      </c>
    </row>
    <row r="755" spans="1:20" ht="14" outlineLevel="3" collapsed="1">
      <c r="A755" s="34"/>
      <c r="B755" s="34"/>
      <c r="C755" s="34"/>
      <c r="D755" s="34"/>
      <c r="E755" s="34"/>
      <c r="F755" s="37"/>
      <c r="G755" s="37"/>
      <c r="H755" s="34"/>
      <c r="I755" s="34"/>
      <c r="J755" s="34"/>
      <c r="K755" s="37"/>
      <c r="L755" s="55"/>
      <c r="M755" s="55"/>
      <c r="N755" s="55"/>
      <c r="O755" s="40" t="s">
        <v>465</v>
      </c>
      <c r="P755" s="34">
        <f>SUBTOTAL(9,P754:P754)</f>
        <v>0.875</v>
      </c>
      <c r="Q755" s="34"/>
      <c r="R755" s="34"/>
      <c r="S755" s="34"/>
      <c r="T755" s="34"/>
    </row>
    <row r="756" spans="1:20" ht="14" outlineLevel="2">
      <c r="A756" s="34"/>
      <c r="B756" s="34"/>
      <c r="C756" s="34"/>
      <c r="D756" s="34"/>
      <c r="E756" s="34"/>
      <c r="F756" s="37"/>
      <c r="G756" s="37"/>
      <c r="H756" s="34"/>
      <c r="I756" s="34"/>
      <c r="J756" s="34"/>
      <c r="K756" s="37"/>
      <c r="L756" s="55"/>
      <c r="M756" s="60" t="s">
        <v>155</v>
      </c>
      <c r="N756" s="55">
        <f>SUBTOTAL(3,N754:N754)</f>
        <v>1</v>
      </c>
      <c r="O756" s="37"/>
      <c r="P756" s="34"/>
      <c r="Q756" s="34"/>
      <c r="R756" s="34"/>
      <c r="S756" s="34"/>
      <c r="T756" s="34"/>
    </row>
    <row r="757" spans="1:20" ht="14" outlineLevel="1">
      <c r="A757" s="34"/>
      <c r="B757" s="34"/>
      <c r="C757" s="34"/>
      <c r="D757" s="34"/>
      <c r="E757" s="34"/>
      <c r="F757" s="37"/>
      <c r="G757" s="37"/>
      <c r="H757" s="34"/>
      <c r="I757" s="34"/>
      <c r="J757" s="34"/>
      <c r="K757" s="37"/>
      <c r="L757" s="60" t="s">
        <v>1290</v>
      </c>
      <c r="M757" s="55">
        <f>SUBTOTAL(3,M751:M754)</f>
        <v>3</v>
      </c>
      <c r="N757" s="55"/>
      <c r="O757" s="37"/>
      <c r="P757" s="34"/>
      <c r="Q757" s="34"/>
      <c r="R757" s="34"/>
      <c r="S757" s="34"/>
      <c r="T757" s="34"/>
    </row>
    <row r="758" spans="1:20" ht="14" hidden="1" outlineLevel="4">
      <c r="A758" s="34">
        <v>2053268</v>
      </c>
      <c r="B758" s="34" t="s">
        <v>1291</v>
      </c>
      <c r="C758" s="34" t="s">
        <v>66</v>
      </c>
      <c r="D758" s="34" t="s">
        <v>1292</v>
      </c>
      <c r="E758" s="34" t="s">
        <v>1293</v>
      </c>
      <c r="F758" s="37">
        <v>39825</v>
      </c>
      <c r="G758" s="37">
        <v>42005</v>
      </c>
      <c r="H758" s="34"/>
      <c r="I758" s="34"/>
      <c r="J758" s="34" t="s">
        <v>192</v>
      </c>
      <c r="K758" s="37">
        <v>41852</v>
      </c>
      <c r="L758" s="55"/>
      <c r="M758" s="55">
        <v>29</v>
      </c>
      <c r="N758" s="55" t="s">
        <v>11</v>
      </c>
      <c r="O758" s="37">
        <v>21308</v>
      </c>
      <c r="P758" s="34">
        <v>0.7</v>
      </c>
      <c r="Q758" s="34" t="s">
        <v>57</v>
      </c>
      <c r="R758" s="34" t="s">
        <v>193</v>
      </c>
      <c r="S758" s="34">
        <v>44512.78</v>
      </c>
      <c r="T758" s="34">
        <v>30.571999999999999</v>
      </c>
    </row>
    <row r="759" spans="1:20" ht="14" outlineLevel="3" collapsed="1">
      <c r="A759" s="34"/>
      <c r="B759" s="34"/>
      <c r="C759" s="34"/>
      <c r="D759" s="34"/>
      <c r="E759" s="34"/>
      <c r="F759" s="37"/>
      <c r="G759" s="37"/>
      <c r="H759" s="34"/>
      <c r="I759" s="34"/>
      <c r="J759" s="34"/>
      <c r="K759" s="37"/>
      <c r="L759" s="55"/>
      <c r="M759" s="55"/>
      <c r="N759" s="55"/>
      <c r="O759" s="40" t="s">
        <v>1294</v>
      </c>
      <c r="P759" s="34">
        <f>SUBTOTAL(9,P758:P758)</f>
        <v>0.7</v>
      </c>
      <c r="Q759" s="34"/>
      <c r="R759" s="34"/>
      <c r="S759" s="34"/>
      <c r="T759" s="34"/>
    </row>
    <row r="760" spans="1:20" ht="14" outlineLevel="2">
      <c r="A760" s="34"/>
      <c r="B760" s="34"/>
      <c r="C760" s="34"/>
      <c r="D760" s="34"/>
      <c r="E760" s="34"/>
      <c r="F760" s="37"/>
      <c r="G760" s="37"/>
      <c r="H760" s="34"/>
      <c r="I760" s="34"/>
      <c r="J760" s="34"/>
      <c r="K760" s="37"/>
      <c r="L760" s="55"/>
      <c r="M760" s="60" t="s">
        <v>328</v>
      </c>
      <c r="N760" s="55">
        <f>SUBTOTAL(3,N758:N758)</f>
        <v>1</v>
      </c>
      <c r="O760" s="37"/>
      <c r="P760" s="34"/>
      <c r="Q760" s="34"/>
      <c r="R760" s="34"/>
      <c r="S760" s="34"/>
      <c r="T760" s="34"/>
    </row>
    <row r="761" spans="1:20" ht="14" hidden="1" outlineLevel="4">
      <c r="A761" s="34">
        <v>655266</v>
      </c>
      <c r="B761" s="34" t="s">
        <v>1295</v>
      </c>
      <c r="C761" s="34" t="s">
        <v>112</v>
      </c>
      <c r="D761" s="34" t="s">
        <v>1296</v>
      </c>
      <c r="E761" s="34" t="s">
        <v>1293</v>
      </c>
      <c r="F761" s="37">
        <v>38602</v>
      </c>
      <c r="G761" s="37">
        <v>42005</v>
      </c>
      <c r="H761" s="37">
        <v>33087</v>
      </c>
      <c r="I761" s="34"/>
      <c r="J761" s="34" t="s">
        <v>192</v>
      </c>
      <c r="K761" s="37">
        <v>41640</v>
      </c>
      <c r="L761" s="55"/>
      <c r="M761" s="55">
        <v>29</v>
      </c>
      <c r="N761" s="55" t="s">
        <v>1</v>
      </c>
      <c r="O761" s="37">
        <v>23498</v>
      </c>
      <c r="P761" s="34">
        <v>1</v>
      </c>
      <c r="Q761" s="34" t="s">
        <v>57</v>
      </c>
      <c r="R761" s="34" t="s">
        <v>193</v>
      </c>
      <c r="S761" s="34">
        <v>68104.55</v>
      </c>
      <c r="T761" s="34">
        <v>32.742600000000003</v>
      </c>
    </row>
    <row r="762" spans="1:20" ht="14" outlineLevel="3" collapsed="1">
      <c r="A762" s="34"/>
      <c r="B762" s="34"/>
      <c r="C762" s="34"/>
      <c r="D762" s="34"/>
      <c r="E762" s="34"/>
      <c r="F762" s="37"/>
      <c r="G762" s="37"/>
      <c r="H762" s="37"/>
      <c r="I762" s="34"/>
      <c r="J762" s="34"/>
      <c r="K762" s="37"/>
      <c r="L762" s="48"/>
      <c r="M762" s="48"/>
      <c r="N762" s="48"/>
      <c r="O762" s="50" t="s">
        <v>63</v>
      </c>
      <c r="P762" s="48">
        <f>SUBTOTAL(9,P761:P761)</f>
        <v>1</v>
      </c>
      <c r="Q762" s="34"/>
      <c r="R762" s="34"/>
      <c r="S762" s="34"/>
      <c r="T762" s="34"/>
    </row>
    <row r="763" spans="1:20" ht="14" outlineLevel="2">
      <c r="A763" s="34"/>
      <c r="B763" s="34"/>
      <c r="C763" s="34"/>
      <c r="D763" s="34"/>
      <c r="E763" s="34"/>
      <c r="F763" s="37"/>
      <c r="G763" s="37"/>
      <c r="H763" s="37"/>
      <c r="I763" s="34"/>
      <c r="J763" s="34"/>
      <c r="K763" s="37"/>
      <c r="L763" s="48"/>
      <c r="M763" s="53" t="s">
        <v>122</v>
      </c>
      <c r="N763" s="48">
        <f>SUBTOTAL(3,N761:N761)</f>
        <v>1</v>
      </c>
      <c r="O763" s="52"/>
      <c r="P763" s="48"/>
      <c r="Q763" s="34"/>
      <c r="R763" s="34"/>
      <c r="S763" s="34"/>
      <c r="T763" s="34"/>
    </row>
    <row r="764" spans="1:20" ht="14" outlineLevel="1">
      <c r="A764" s="34"/>
      <c r="B764" s="34"/>
      <c r="C764" s="34"/>
      <c r="D764" s="34"/>
      <c r="E764" s="34"/>
      <c r="F764" s="37"/>
      <c r="G764" s="37"/>
      <c r="H764" s="37"/>
      <c r="I764" s="34"/>
      <c r="J764" s="34"/>
      <c r="K764" s="37"/>
      <c r="L764" s="53" t="s">
        <v>187</v>
      </c>
      <c r="M764" s="48">
        <f>SUBTOTAL(3,M758:M761)</f>
        <v>3</v>
      </c>
      <c r="N764" s="48"/>
      <c r="O764" s="52"/>
      <c r="P764" s="48"/>
      <c r="Q764" s="34"/>
      <c r="R764" s="34"/>
      <c r="S764" s="34"/>
      <c r="T764" s="34"/>
    </row>
    <row r="765" spans="1:20" ht="14" hidden="1" outlineLevel="4">
      <c r="A765" s="34">
        <v>2059719</v>
      </c>
      <c r="B765" s="34" t="s">
        <v>1297</v>
      </c>
      <c r="C765" s="34" t="s">
        <v>106</v>
      </c>
      <c r="D765" s="34" t="s">
        <v>1298</v>
      </c>
      <c r="E765" s="34" t="s">
        <v>1299</v>
      </c>
      <c r="F765" s="37">
        <v>40952</v>
      </c>
      <c r="G765" s="37">
        <v>42005</v>
      </c>
      <c r="H765" s="34"/>
      <c r="I765" s="34"/>
      <c r="J765" s="34" t="s">
        <v>192</v>
      </c>
      <c r="K765" s="37">
        <v>41640</v>
      </c>
      <c r="L765" s="55"/>
      <c r="M765" s="55">
        <v>30</v>
      </c>
      <c r="N765" s="55" t="s">
        <v>8</v>
      </c>
      <c r="O765" s="37">
        <v>26421</v>
      </c>
      <c r="P765" s="34">
        <v>1</v>
      </c>
      <c r="Q765" s="34" t="s">
        <v>57</v>
      </c>
      <c r="R765" s="34" t="s">
        <v>193</v>
      </c>
      <c r="S765" s="34">
        <v>57046.14</v>
      </c>
      <c r="T765" s="34">
        <v>27.425999999999998</v>
      </c>
    </row>
    <row r="766" spans="1:20" ht="14" outlineLevel="3" collapsed="1">
      <c r="A766" s="34"/>
      <c r="B766" s="34"/>
      <c r="C766" s="34"/>
      <c r="D766" s="34"/>
      <c r="E766" s="34"/>
      <c r="F766" s="37"/>
      <c r="G766" s="37"/>
      <c r="H766" s="34"/>
      <c r="I766" s="34"/>
      <c r="J766" s="34"/>
      <c r="K766" s="37"/>
      <c r="L766" s="55"/>
      <c r="M766" s="55"/>
      <c r="N766" s="55"/>
      <c r="O766" s="40" t="s">
        <v>63</v>
      </c>
      <c r="P766" s="34">
        <f>SUBTOTAL(9,P765:P765)</f>
        <v>1</v>
      </c>
      <c r="Q766" s="34"/>
      <c r="R766" s="34"/>
      <c r="S766" s="34"/>
      <c r="T766" s="34"/>
    </row>
    <row r="767" spans="1:20" ht="14" outlineLevel="2">
      <c r="A767" s="34"/>
      <c r="B767" s="34"/>
      <c r="C767" s="34"/>
      <c r="D767" s="34"/>
      <c r="E767" s="34"/>
      <c r="F767" s="37"/>
      <c r="G767" s="37"/>
      <c r="H767" s="34"/>
      <c r="I767" s="34"/>
      <c r="J767" s="34"/>
      <c r="K767" s="37"/>
      <c r="L767" s="55"/>
      <c r="M767" s="60" t="s">
        <v>155</v>
      </c>
      <c r="N767" s="55">
        <f>SUBTOTAL(3,N765:N765)</f>
        <v>1</v>
      </c>
      <c r="O767" s="37"/>
      <c r="P767" s="34"/>
      <c r="Q767" s="34"/>
      <c r="R767" s="34"/>
      <c r="S767" s="34"/>
      <c r="T767" s="34"/>
    </row>
    <row r="768" spans="1:20" ht="14" hidden="1" outlineLevel="4">
      <c r="A768" s="34">
        <v>2045242</v>
      </c>
      <c r="B768" s="34" t="s">
        <v>1300</v>
      </c>
      <c r="C768" s="34" t="s">
        <v>106</v>
      </c>
      <c r="D768" s="34" t="s">
        <v>1301</v>
      </c>
      <c r="E768" s="34" t="s">
        <v>1299</v>
      </c>
      <c r="F768" s="37">
        <v>40360</v>
      </c>
      <c r="G768" s="37">
        <v>42005</v>
      </c>
      <c r="H768" s="34"/>
      <c r="I768" s="34"/>
      <c r="J768" s="34" t="s">
        <v>192</v>
      </c>
      <c r="K768" s="37">
        <v>41640</v>
      </c>
      <c r="L768" s="55"/>
      <c r="M768" s="55">
        <v>30</v>
      </c>
      <c r="N768" s="55" t="s">
        <v>0</v>
      </c>
      <c r="O768" s="37">
        <v>26340</v>
      </c>
      <c r="P768" s="34">
        <v>1</v>
      </c>
      <c r="Q768" s="34" t="s">
        <v>57</v>
      </c>
      <c r="R768" s="34" t="s">
        <v>193</v>
      </c>
      <c r="S768" s="34">
        <v>69339.94</v>
      </c>
      <c r="T768" s="34">
        <v>33.336500000000001</v>
      </c>
    </row>
    <row r="769" spans="1:20" ht="14" hidden="1" outlineLevel="4">
      <c r="A769" s="34">
        <v>2056163</v>
      </c>
      <c r="B769" s="34" t="s">
        <v>1302</v>
      </c>
      <c r="C769" s="34" t="s">
        <v>106</v>
      </c>
      <c r="D769" s="34" t="s">
        <v>1303</v>
      </c>
      <c r="E769" s="34" t="s">
        <v>1299</v>
      </c>
      <c r="F769" s="37">
        <v>40360</v>
      </c>
      <c r="G769" s="37">
        <v>42005</v>
      </c>
      <c r="H769" s="34"/>
      <c r="I769" s="34"/>
      <c r="J769" s="34" t="s">
        <v>192</v>
      </c>
      <c r="K769" s="37">
        <v>41640</v>
      </c>
      <c r="L769" s="55"/>
      <c r="M769" s="55">
        <v>30</v>
      </c>
      <c r="N769" s="55" t="s">
        <v>0</v>
      </c>
      <c r="O769" s="37">
        <v>24679</v>
      </c>
      <c r="P769" s="34">
        <v>1</v>
      </c>
      <c r="Q769" s="34" t="s">
        <v>57</v>
      </c>
      <c r="R769" s="34" t="s">
        <v>193</v>
      </c>
      <c r="S769" s="34">
        <v>69339.94</v>
      </c>
      <c r="T769" s="34">
        <v>33.336500000000001</v>
      </c>
    </row>
    <row r="770" spans="1:20" ht="14" hidden="1" outlineLevel="4">
      <c r="A770" s="34">
        <v>2053583</v>
      </c>
      <c r="B770" s="34" t="s">
        <v>1304</v>
      </c>
      <c r="C770" s="34" t="s">
        <v>106</v>
      </c>
      <c r="D770" s="34" t="s">
        <v>1305</v>
      </c>
      <c r="E770" s="34" t="s">
        <v>1299</v>
      </c>
      <c r="F770" s="37">
        <v>40360</v>
      </c>
      <c r="G770" s="37">
        <v>42005</v>
      </c>
      <c r="H770" s="34"/>
      <c r="I770" s="34"/>
      <c r="J770" s="34" t="s">
        <v>192</v>
      </c>
      <c r="K770" s="37">
        <v>41852</v>
      </c>
      <c r="L770" s="55"/>
      <c r="M770" s="55">
        <v>30</v>
      </c>
      <c r="N770" s="55" t="s">
        <v>0</v>
      </c>
      <c r="O770" s="37">
        <v>31968</v>
      </c>
      <c r="P770" s="34">
        <v>1</v>
      </c>
      <c r="Q770" s="34" t="s">
        <v>57</v>
      </c>
      <c r="R770" s="34" t="s">
        <v>193</v>
      </c>
      <c r="S770" s="34">
        <v>69339.94</v>
      </c>
      <c r="T770" s="34">
        <v>33.336500000000001</v>
      </c>
    </row>
    <row r="771" spans="1:20" ht="14" outlineLevel="3" collapsed="1">
      <c r="A771" s="34"/>
      <c r="B771" s="34"/>
      <c r="C771" s="34"/>
      <c r="D771" s="34"/>
      <c r="E771" s="34"/>
      <c r="F771" s="37"/>
      <c r="G771" s="37"/>
      <c r="H771" s="34"/>
      <c r="I771" s="34"/>
      <c r="J771" s="34"/>
      <c r="K771" s="37"/>
      <c r="L771" s="55"/>
      <c r="M771" s="55"/>
      <c r="N771" s="55"/>
      <c r="O771" s="40" t="s">
        <v>63</v>
      </c>
      <c r="P771" s="34">
        <f>SUBTOTAL(9,P768:P770)</f>
        <v>3</v>
      </c>
      <c r="Q771" s="34"/>
      <c r="R771" s="34"/>
      <c r="S771" s="34"/>
      <c r="T771" s="34"/>
    </row>
    <row r="772" spans="1:20" ht="14" outlineLevel="2">
      <c r="A772" s="34"/>
      <c r="B772" s="34"/>
      <c r="C772" s="34"/>
      <c r="D772" s="34"/>
      <c r="E772" s="34"/>
      <c r="F772" s="37"/>
      <c r="G772" s="37"/>
      <c r="H772" s="34"/>
      <c r="I772" s="34"/>
      <c r="J772" s="34"/>
      <c r="K772" s="37"/>
      <c r="L772" s="55"/>
      <c r="M772" s="60" t="s">
        <v>158</v>
      </c>
      <c r="N772" s="55">
        <f>SUBTOTAL(3,N768:N770)</f>
        <v>3</v>
      </c>
      <c r="O772" s="37"/>
      <c r="P772" s="34"/>
      <c r="Q772" s="34"/>
      <c r="R772" s="34"/>
      <c r="S772" s="34"/>
      <c r="T772" s="34"/>
    </row>
    <row r="773" spans="1:20" ht="14" hidden="1" outlineLevel="4">
      <c r="A773" s="34">
        <v>2056164</v>
      </c>
      <c r="B773" s="34" t="s">
        <v>1306</v>
      </c>
      <c r="C773" s="34" t="s">
        <v>106</v>
      </c>
      <c r="D773" s="34" t="s">
        <v>1307</v>
      </c>
      <c r="E773" s="34" t="s">
        <v>1299</v>
      </c>
      <c r="F773" s="37">
        <v>40360</v>
      </c>
      <c r="G773" s="37">
        <v>42005</v>
      </c>
      <c r="H773" s="34"/>
      <c r="I773" s="34"/>
      <c r="J773" s="34" t="s">
        <v>192</v>
      </c>
      <c r="K773" s="37">
        <v>41640</v>
      </c>
      <c r="L773" s="55"/>
      <c r="M773" s="55">
        <v>30</v>
      </c>
      <c r="N773" s="55" t="s">
        <v>1</v>
      </c>
      <c r="O773" s="37">
        <v>25847</v>
      </c>
      <c r="P773" s="34">
        <v>1</v>
      </c>
      <c r="Q773" s="34" t="s">
        <v>57</v>
      </c>
      <c r="R773" s="34" t="s">
        <v>193</v>
      </c>
      <c r="S773" s="34">
        <v>70726.740000000005</v>
      </c>
      <c r="T773" s="34">
        <v>34.0032</v>
      </c>
    </row>
    <row r="774" spans="1:20" ht="14" outlineLevel="3" collapsed="1">
      <c r="A774" s="34"/>
      <c r="B774" s="34"/>
      <c r="C774" s="34"/>
      <c r="D774" s="34"/>
      <c r="E774" s="34"/>
      <c r="F774" s="37"/>
      <c r="G774" s="37"/>
      <c r="H774" s="34"/>
      <c r="I774" s="34"/>
      <c r="J774" s="34"/>
      <c r="K774" s="37"/>
      <c r="L774" s="55"/>
      <c r="M774" s="55"/>
      <c r="N774" s="55"/>
      <c r="O774" s="40" t="s">
        <v>63</v>
      </c>
      <c r="P774" s="34">
        <f>SUBTOTAL(9,P773:P773)</f>
        <v>1</v>
      </c>
      <c r="Q774" s="34"/>
      <c r="R774" s="34"/>
      <c r="S774" s="34"/>
      <c r="T774" s="34"/>
    </row>
    <row r="775" spans="1:20" ht="14" outlineLevel="2">
      <c r="A775" s="34"/>
      <c r="B775" s="34"/>
      <c r="C775" s="34"/>
      <c r="D775" s="34"/>
      <c r="E775" s="34"/>
      <c r="F775" s="37"/>
      <c r="G775" s="37"/>
      <c r="H775" s="34"/>
      <c r="I775" s="34"/>
      <c r="J775" s="34"/>
      <c r="K775" s="37"/>
      <c r="L775" s="55"/>
      <c r="M775" s="60" t="s">
        <v>122</v>
      </c>
      <c r="N775" s="55">
        <f>SUBTOTAL(3,N773:N773)</f>
        <v>1</v>
      </c>
      <c r="O775" s="37"/>
      <c r="P775" s="34"/>
      <c r="Q775" s="34"/>
      <c r="R775" s="34"/>
      <c r="S775" s="34"/>
      <c r="T775" s="34"/>
    </row>
    <row r="776" spans="1:20" ht="14" hidden="1" outlineLevel="4">
      <c r="A776" s="34">
        <v>457788</v>
      </c>
      <c r="B776" s="34" t="s">
        <v>1308</v>
      </c>
      <c r="C776" s="34" t="s">
        <v>106</v>
      </c>
      <c r="D776" s="34" t="s">
        <v>1309</v>
      </c>
      <c r="E776" s="34" t="s">
        <v>1310</v>
      </c>
      <c r="F776" s="37">
        <v>39155</v>
      </c>
      <c r="G776" s="37">
        <v>42005</v>
      </c>
      <c r="H776" s="34"/>
      <c r="I776" s="34"/>
      <c r="J776" s="34" t="s">
        <v>192</v>
      </c>
      <c r="K776" s="37">
        <v>41640</v>
      </c>
      <c r="L776" s="55"/>
      <c r="M776" s="55">
        <v>30</v>
      </c>
      <c r="N776" s="55" t="s">
        <v>2</v>
      </c>
      <c r="O776" s="37">
        <v>22817</v>
      </c>
      <c r="P776" s="34">
        <v>1</v>
      </c>
      <c r="Q776" s="34" t="s">
        <v>57</v>
      </c>
      <c r="R776" s="34" t="s">
        <v>193</v>
      </c>
      <c r="S776" s="34">
        <v>71681.55</v>
      </c>
      <c r="T776" s="34">
        <v>34.462299999999999</v>
      </c>
    </row>
    <row r="777" spans="1:20" ht="14" hidden="1" outlineLevel="4">
      <c r="A777" s="34">
        <v>2056158</v>
      </c>
      <c r="B777" s="34" t="s">
        <v>1311</v>
      </c>
      <c r="C777" s="34" t="s">
        <v>106</v>
      </c>
      <c r="D777" s="34" t="s">
        <v>1312</v>
      </c>
      <c r="E777" s="34" t="s">
        <v>1299</v>
      </c>
      <c r="F777" s="37">
        <v>40360</v>
      </c>
      <c r="G777" s="37">
        <v>42005</v>
      </c>
      <c r="H777" s="34"/>
      <c r="I777" s="34"/>
      <c r="J777" s="34" t="s">
        <v>192</v>
      </c>
      <c r="K777" s="37">
        <v>41640</v>
      </c>
      <c r="L777" s="55"/>
      <c r="M777" s="55">
        <v>30</v>
      </c>
      <c r="N777" s="55" t="s">
        <v>2</v>
      </c>
      <c r="O777" s="37">
        <v>24054</v>
      </c>
      <c r="P777" s="34">
        <v>1</v>
      </c>
      <c r="Q777" s="34" t="s">
        <v>57</v>
      </c>
      <c r="R777" s="34" t="s">
        <v>193</v>
      </c>
      <c r="S777" s="34">
        <v>71681.55</v>
      </c>
      <c r="T777" s="34">
        <v>34.462299999999999</v>
      </c>
    </row>
    <row r="778" spans="1:20" ht="14" outlineLevel="3" collapsed="1">
      <c r="A778" s="34"/>
      <c r="B778" s="34"/>
      <c r="C778" s="34"/>
      <c r="D778" s="34"/>
      <c r="E778" s="34"/>
      <c r="F778" s="37"/>
      <c r="G778" s="37"/>
      <c r="H778" s="34"/>
      <c r="I778" s="34"/>
      <c r="J778" s="34"/>
      <c r="K778" s="37"/>
      <c r="L778" s="55"/>
      <c r="M778" s="55"/>
      <c r="N778" s="55"/>
      <c r="O778" s="40" t="s">
        <v>63</v>
      </c>
      <c r="P778" s="34">
        <f>SUBTOTAL(9,P776:P777)</f>
        <v>2</v>
      </c>
      <c r="Q778" s="34"/>
      <c r="R778" s="34"/>
      <c r="S778" s="34"/>
      <c r="T778" s="34"/>
    </row>
    <row r="779" spans="1:20" ht="14" outlineLevel="2">
      <c r="A779" s="34"/>
      <c r="B779" s="34"/>
      <c r="C779" s="34"/>
      <c r="D779" s="34"/>
      <c r="E779" s="34"/>
      <c r="F779" s="37"/>
      <c r="G779" s="37"/>
      <c r="H779" s="34"/>
      <c r="I779" s="34"/>
      <c r="J779" s="34"/>
      <c r="K779" s="37"/>
      <c r="L779" s="55"/>
      <c r="M779" s="60" t="s">
        <v>128</v>
      </c>
      <c r="N779" s="55">
        <f>SUBTOTAL(3,N776:N777)</f>
        <v>2</v>
      </c>
      <c r="O779" s="37"/>
      <c r="P779" s="34"/>
      <c r="Q779" s="34"/>
      <c r="R779" s="34"/>
      <c r="S779" s="34"/>
      <c r="T779" s="34"/>
    </row>
    <row r="780" spans="1:20" ht="14" hidden="1" outlineLevel="4">
      <c r="A780" s="34">
        <v>2056144</v>
      </c>
      <c r="B780" s="34" t="s">
        <v>1313</v>
      </c>
      <c r="C780" s="34" t="s">
        <v>106</v>
      </c>
      <c r="D780" s="34" t="s">
        <v>1314</v>
      </c>
      <c r="E780" s="34" t="s">
        <v>1299</v>
      </c>
      <c r="F780" s="37">
        <v>40360</v>
      </c>
      <c r="G780" s="37">
        <v>42005</v>
      </c>
      <c r="H780" s="34"/>
      <c r="I780" s="34"/>
      <c r="J780" s="34" t="s">
        <v>192</v>
      </c>
      <c r="K780" s="37">
        <v>41640</v>
      </c>
      <c r="L780" s="55"/>
      <c r="M780" s="55">
        <v>30</v>
      </c>
      <c r="N780" s="55" t="s">
        <v>3</v>
      </c>
      <c r="O780" s="37">
        <v>21448</v>
      </c>
      <c r="P780" s="34">
        <v>1</v>
      </c>
      <c r="Q780" s="34" t="s">
        <v>57</v>
      </c>
      <c r="R780" s="34" t="s">
        <v>193</v>
      </c>
      <c r="S780" s="34">
        <v>72649.25</v>
      </c>
      <c r="T780" s="34">
        <v>34.927500000000002</v>
      </c>
    </row>
    <row r="781" spans="1:20" ht="14" outlineLevel="3" collapsed="1">
      <c r="A781" s="34"/>
      <c r="B781" s="34"/>
      <c r="C781" s="34"/>
      <c r="D781" s="34"/>
      <c r="E781" s="34"/>
      <c r="F781" s="37"/>
      <c r="G781" s="37"/>
      <c r="H781" s="34"/>
      <c r="I781" s="34"/>
      <c r="J781" s="34"/>
      <c r="K781" s="37"/>
      <c r="L781" s="55"/>
      <c r="M781" s="55"/>
      <c r="N781" s="55"/>
      <c r="O781" s="40" t="s">
        <v>63</v>
      </c>
      <c r="P781" s="34">
        <f>SUBTOTAL(9,P780:P780)</f>
        <v>1</v>
      </c>
      <c r="Q781" s="34"/>
      <c r="R781" s="34"/>
      <c r="S781" s="34"/>
      <c r="T781" s="34"/>
    </row>
    <row r="782" spans="1:20" ht="14" outlineLevel="2">
      <c r="A782" s="34"/>
      <c r="B782" s="34"/>
      <c r="C782" s="34"/>
      <c r="D782" s="34"/>
      <c r="E782" s="34"/>
      <c r="F782" s="37"/>
      <c r="G782" s="37"/>
      <c r="H782" s="34"/>
      <c r="I782" s="34"/>
      <c r="J782" s="34"/>
      <c r="K782" s="37"/>
      <c r="L782" s="55"/>
      <c r="M782" s="60" t="s">
        <v>365</v>
      </c>
      <c r="N782" s="55">
        <f>SUBTOTAL(3,N780:N780)</f>
        <v>1</v>
      </c>
      <c r="O782" s="37"/>
      <c r="P782" s="34"/>
      <c r="Q782" s="34"/>
      <c r="R782" s="34"/>
      <c r="S782" s="34"/>
      <c r="T782" s="34"/>
    </row>
    <row r="783" spans="1:20" ht="14" hidden="1" outlineLevel="4">
      <c r="A783" s="34">
        <v>634060</v>
      </c>
      <c r="B783" s="34" t="s">
        <v>1315</v>
      </c>
      <c r="C783" s="34" t="s">
        <v>60</v>
      </c>
      <c r="D783" s="34" t="s">
        <v>1316</v>
      </c>
      <c r="E783" s="34" t="s">
        <v>1317</v>
      </c>
      <c r="F783" s="37">
        <v>36039</v>
      </c>
      <c r="G783" s="37">
        <v>40909</v>
      </c>
      <c r="H783" s="37">
        <v>36039</v>
      </c>
      <c r="I783" s="37">
        <v>33247</v>
      </c>
      <c r="J783" s="34" t="s">
        <v>192</v>
      </c>
      <c r="K783" s="37">
        <v>41640</v>
      </c>
      <c r="L783" s="55"/>
      <c r="M783" s="55">
        <v>30</v>
      </c>
      <c r="N783" s="55" t="s">
        <v>5</v>
      </c>
      <c r="O783" s="37">
        <v>20358</v>
      </c>
      <c r="P783" s="34">
        <v>1</v>
      </c>
      <c r="Q783" s="34" t="s">
        <v>57</v>
      </c>
      <c r="R783" s="34" t="s">
        <v>193</v>
      </c>
      <c r="S783" s="34">
        <v>76207.06</v>
      </c>
      <c r="T783" s="34">
        <v>36.637999999999998</v>
      </c>
    </row>
    <row r="784" spans="1:20" ht="14" hidden="1" outlineLevel="4">
      <c r="A784" s="34">
        <v>674056</v>
      </c>
      <c r="B784" s="34" t="s">
        <v>1318</v>
      </c>
      <c r="C784" s="34" t="s">
        <v>53</v>
      </c>
      <c r="D784" s="34" t="s">
        <v>1319</v>
      </c>
      <c r="E784" s="34" t="s">
        <v>1317</v>
      </c>
      <c r="F784" s="37">
        <v>37073</v>
      </c>
      <c r="G784" s="37">
        <v>40909</v>
      </c>
      <c r="H784" s="37">
        <v>37073</v>
      </c>
      <c r="I784" s="37">
        <v>32939</v>
      </c>
      <c r="J784" s="34" t="s">
        <v>192</v>
      </c>
      <c r="K784" s="37">
        <v>41640</v>
      </c>
      <c r="L784" s="55"/>
      <c r="M784" s="55">
        <v>30</v>
      </c>
      <c r="N784" s="55" t="s">
        <v>5</v>
      </c>
      <c r="O784" s="37">
        <v>18458</v>
      </c>
      <c r="P784" s="34">
        <v>1</v>
      </c>
      <c r="Q784" s="34" t="s">
        <v>57</v>
      </c>
      <c r="R784" s="34" t="s">
        <v>193</v>
      </c>
      <c r="S784" s="34">
        <v>76207.06</v>
      </c>
      <c r="T784" s="34">
        <v>36.637999999999998</v>
      </c>
    </row>
    <row r="785" spans="1:20" ht="14" hidden="1" outlineLevel="4">
      <c r="A785" s="34">
        <v>707781</v>
      </c>
      <c r="B785" s="34" t="s">
        <v>1320</v>
      </c>
      <c r="C785" s="34" t="s">
        <v>60</v>
      </c>
      <c r="D785" s="34" t="s">
        <v>1321</v>
      </c>
      <c r="E785" s="34" t="s">
        <v>1317</v>
      </c>
      <c r="F785" s="37">
        <v>34335</v>
      </c>
      <c r="G785" s="37">
        <v>40909</v>
      </c>
      <c r="H785" s="37">
        <v>34335</v>
      </c>
      <c r="I785" s="37">
        <v>30897</v>
      </c>
      <c r="J785" s="34" t="s">
        <v>192</v>
      </c>
      <c r="K785" s="37">
        <v>41640</v>
      </c>
      <c r="L785" s="55"/>
      <c r="M785" s="55">
        <v>30</v>
      </c>
      <c r="N785" s="55" t="s">
        <v>5</v>
      </c>
      <c r="O785" s="37">
        <v>20252</v>
      </c>
      <c r="P785" s="34">
        <v>1</v>
      </c>
      <c r="Q785" s="34" t="s">
        <v>57</v>
      </c>
      <c r="R785" s="34" t="s">
        <v>193</v>
      </c>
      <c r="S785" s="34">
        <v>76207.06</v>
      </c>
      <c r="T785" s="34">
        <v>36.637999999999998</v>
      </c>
    </row>
    <row r="786" spans="1:20" ht="14" hidden="1" outlineLevel="4">
      <c r="A786" s="34">
        <v>886582</v>
      </c>
      <c r="B786" s="34" t="s">
        <v>1322</v>
      </c>
      <c r="C786" s="34" t="s">
        <v>60</v>
      </c>
      <c r="D786" s="34" t="s">
        <v>1323</v>
      </c>
      <c r="E786" s="34" t="s">
        <v>1317</v>
      </c>
      <c r="F786" s="37">
        <v>36804</v>
      </c>
      <c r="G786" s="37">
        <v>41275</v>
      </c>
      <c r="H786" s="37">
        <v>36804</v>
      </c>
      <c r="I786" s="37">
        <v>35359</v>
      </c>
      <c r="J786" s="34" t="s">
        <v>192</v>
      </c>
      <c r="K786" s="37">
        <v>41640</v>
      </c>
      <c r="L786" s="55"/>
      <c r="M786" s="55">
        <v>30</v>
      </c>
      <c r="N786" s="55" t="s">
        <v>5</v>
      </c>
      <c r="O786" s="37">
        <v>20038</v>
      </c>
      <c r="P786" s="34">
        <v>1</v>
      </c>
      <c r="Q786" s="34" t="s">
        <v>57</v>
      </c>
      <c r="R786" s="34" t="s">
        <v>193</v>
      </c>
      <c r="S786" s="34">
        <v>76207.06</v>
      </c>
      <c r="T786" s="34">
        <v>36.637999999999998</v>
      </c>
    </row>
    <row r="787" spans="1:20" ht="14" hidden="1" outlineLevel="4">
      <c r="A787" s="34">
        <v>1353996</v>
      </c>
      <c r="B787" s="34" t="s">
        <v>1324</v>
      </c>
      <c r="C787" s="34" t="s">
        <v>53</v>
      </c>
      <c r="D787" s="34" t="s">
        <v>1325</v>
      </c>
      <c r="E787" s="34" t="s">
        <v>1317</v>
      </c>
      <c r="F787" s="37">
        <v>38580</v>
      </c>
      <c r="G787" s="37">
        <v>41275</v>
      </c>
      <c r="H787" s="37">
        <v>38580</v>
      </c>
      <c r="I787" s="37">
        <v>36825</v>
      </c>
      <c r="J787" s="34" t="s">
        <v>192</v>
      </c>
      <c r="K787" s="37">
        <v>41640</v>
      </c>
      <c r="L787" s="55"/>
      <c r="M787" s="55">
        <v>30</v>
      </c>
      <c r="N787" s="55" t="s">
        <v>5</v>
      </c>
      <c r="O787" s="37">
        <v>24308</v>
      </c>
      <c r="P787" s="34">
        <v>1</v>
      </c>
      <c r="Q787" s="34" t="s">
        <v>57</v>
      </c>
      <c r="R787" s="34" t="s">
        <v>193</v>
      </c>
      <c r="S787" s="34">
        <v>76207.06</v>
      </c>
      <c r="T787" s="34">
        <v>36.637999999999998</v>
      </c>
    </row>
    <row r="788" spans="1:20" ht="14" hidden="1" outlineLevel="4">
      <c r="A788" s="34">
        <v>2050624</v>
      </c>
      <c r="B788" s="34" t="s">
        <v>1326</v>
      </c>
      <c r="C788" s="34" t="s">
        <v>66</v>
      </c>
      <c r="D788" s="34" t="s">
        <v>1327</v>
      </c>
      <c r="E788" s="34" t="s">
        <v>1317</v>
      </c>
      <c r="F788" s="37">
        <v>39405</v>
      </c>
      <c r="G788" s="37">
        <v>41640</v>
      </c>
      <c r="H788" s="34"/>
      <c r="I788" s="34"/>
      <c r="J788" s="34" t="s">
        <v>192</v>
      </c>
      <c r="K788" s="37">
        <v>41671</v>
      </c>
      <c r="L788" s="55"/>
      <c r="M788" s="55">
        <v>30</v>
      </c>
      <c r="N788" s="55" t="s">
        <v>5</v>
      </c>
      <c r="O788" s="37">
        <v>26516</v>
      </c>
      <c r="P788" s="34">
        <v>1</v>
      </c>
      <c r="Q788" s="34" t="s">
        <v>57</v>
      </c>
      <c r="R788" s="34" t="s">
        <v>193</v>
      </c>
      <c r="S788" s="34">
        <v>76207.06</v>
      </c>
      <c r="T788" s="34">
        <v>36.637999999999998</v>
      </c>
    </row>
    <row r="789" spans="1:20" ht="14" outlineLevel="3" collapsed="1">
      <c r="A789" s="34"/>
      <c r="B789" s="34"/>
      <c r="C789" s="34"/>
      <c r="D789" s="34"/>
      <c r="E789" s="34"/>
      <c r="F789" s="37"/>
      <c r="G789" s="37"/>
      <c r="H789" s="34"/>
      <c r="I789" s="34"/>
      <c r="J789" s="34"/>
      <c r="K789" s="37"/>
      <c r="L789" s="48"/>
      <c r="M789" s="48"/>
      <c r="N789" s="48"/>
      <c r="O789" s="50" t="s">
        <v>63</v>
      </c>
      <c r="P789" s="48">
        <f>SUBTOTAL(9,P783:P788)</f>
        <v>6</v>
      </c>
      <c r="Q789" s="34"/>
      <c r="R789" s="34"/>
      <c r="S789" s="34"/>
      <c r="T789" s="34"/>
    </row>
    <row r="790" spans="1:20" ht="14" outlineLevel="2">
      <c r="A790" s="34"/>
      <c r="B790" s="34"/>
      <c r="C790" s="34"/>
      <c r="D790" s="34"/>
      <c r="E790" s="34"/>
      <c r="F790" s="37"/>
      <c r="G790" s="37"/>
      <c r="H790" s="34"/>
      <c r="I790" s="34"/>
      <c r="J790" s="34"/>
      <c r="K790" s="37"/>
      <c r="L790" s="48"/>
      <c r="M790" s="53" t="s">
        <v>150</v>
      </c>
      <c r="N790" s="48">
        <f>SUBTOTAL(3,N783:N788)</f>
        <v>6</v>
      </c>
      <c r="O790" s="52"/>
      <c r="P790" s="48"/>
      <c r="Q790" s="34"/>
      <c r="R790" s="34"/>
      <c r="S790" s="34"/>
      <c r="T790" s="34"/>
    </row>
    <row r="791" spans="1:20" ht="14" outlineLevel="1">
      <c r="A791" s="34"/>
      <c r="B791" s="34"/>
      <c r="C791" s="34"/>
      <c r="D791" s="34"/>
      <c r="E791" s="34"/>
      <c r="F791" s="37"/>
      <c r="G791" s="37"/>
      <c r="H791" s="34"/>
      <c r="I791" s="34"/>
      <c r="J791" s="34"/>
      <c r="K791" s="37"/>
      <c r="L791" s="53" t="s">
        <v>1328</v>
      </c>
      <c r="M791" s="48">
        <f>SUBTOTAL(3,M765:M788)</f>
        <v>19</v>
      </c>
      <c r="N791" s="48"/>
      <c r="O791" s="52"/>
      <c r="P791" s="48"/>
      <c r="Q791" s="34"/>
      <c r="R791" s="34"/>
      <c r="S791" s="34"/>
      <c r="T791" s="34"/>
    </row>
    <row r="792" spans="1:20" ht="14" hidden="1" outlineLevel="4">
      <c r="A792" s="34">
        <v>2056127</v>
      </c>
      <c r="B792" s="34" t="s">
        <v>1329</v>
      </c>
      <c r="C792" s="34" t="s">
        <v>106</v>
      </c>
      <c r="D792" s="34" t="s">
        <v>1330</v>
      </c>
      <c r="E792" s="34" t="s">
        <v>1331</v>
      </c>
      <c r="F792" s="37">
        <v>40360</v>
      </c>
      <c r="G792" s="37">
        <v>42005</v>
      </c>
      <c r="H792" s="34"/>
      <c r="I792" s="34"/>
      <c r="J792" s="34" t="s">
        <v>192</v>
      </c>
      <c r="K792" s="37">
        <v>41640</v>
      </c>
      <c r="L792" s="55"/>
      <c r="M792" s="55">
        <v>32</v>
      </c>
      <c r="N792" s="55" t="s">
        <v>1</v>
      </c>
      <c r="O792" s="37">
        <v>25743</v>
      </c>
      <c r="P792" s="34">
        <v>1</v>
      </c>
      <c r="Q792" s="34" t="s">
        <v>57</v>
      </c>
      <c r="R792" s="34" t="s">
        <v>193</v>
      </c>
      <c r="S792" s="34">
        <v>76513.64</v>
      </c>
      <c r="T792" s="34">
        <v>36.785400000000003</v>
      </c>
    </row>
    <row r="793" spans="1:20" ht="14" outlineLevel="3" collapsed="1">
      <c r="A793" s="34"/>
      <c r="B793" s="34"/>
      <c r="C793" s="34"/>
      <c r="D793" s="34"/>
      <c r="E793" s="34"/>
      <c r="F793" s="37"/>
      <c r="G793" s="37"/>
      <c r="H793" s="34"/>
      <c r="I793" s="34"/>
      <c r="J793" s="34"/>
      <c r="K793" s="37"/>
      <c r="L793" s="55"/>
      <c r="M793" s="55"/>
      <c r="N793" s="55"/>
      <c r="O793" s="40" t="s">
        <v>63</v>
      </c>
      <c r="P793" s="34">
        <f>SUBTOTAL(9,P792:P792)</f>
        <v>1</v>
      </c>
      <c r="Q793" s="34"/>
      <c r="R793" s="34"/>
      <c r="S793" s="34"/>
      <c r="T793" s="34"/>
    </row>
    <row r="794" spans="1:20" ht="14" outlineLevel="2">
      <c r="A794" s="34"/>
      <c r="B794" s="34"/>
      <c r="C794" s="34"/>
      <c r="D794" s="34"/>
      <c r="E794" s="34"/>
      <c r="F794" s="37"/>
      <c r="G794" s="37"/>
      <c r="H794" s="34"/>
      <c r="I794" s="34"/>
      <c r="J794" s="34"/>
      <c r="K794" s="37"/>
      <c r="L794" s="55"/>
      <c r="M794" s="60" t="s">
        <v>122</v>
      </c>
      <c r="N794" s="55">
        <f>SUBTOTAL(3,N792:N792)</f>
        <v>1</v>
      </c>
      <c r="O794" s="37"/>
      <c r="P794" s="34"/>
      <c r="Q794" s="34"/>
      <c r="R794" s="34"/>
      <c r="S794" s="34"/>
      <c r="T794" s="34"/>
    </row>
    <row r="795" spans="1:20" ht="14" hidden="1" outlineLevel="4">
      <c r="A795" s="34">
        <v>2056126</v>
      </c>
      <c r="B795" s="34" t="s">
        <v>1332</v>
      </c>
      <c r="C795" s="34" t="s">
        <v>106</v>
      </c>
      <c r="D795" s="34" t="s">
        <v>1333</v>
      </c>
      <c r="E795" s="34" t="s">
        <v>1331</v>
      </c>
      <c r="F795" s="37">
        <v>40360</v>
      </c>
      <c r="G795" s="37">
        <v>42005</v>
      </c>
      <c r="H795" s="34"/>
      <c r="I795" s="34"/>
      <c r="J795" s="34" t="s">
        <v>192</v>
      </c>
      <c r="K795" s="37">
        <v>41640</v>
      </c>
      <c r="L795" s="55"/>
      <c r="M795" s="55">
        <v>32</v>
      </c>
      <c r="N795" s="55" t="s">
        <v>3</v>
      </c>
      <c r="O795" s="37">
        <v>26699</v>
      </c>
      <c r="P795" s="34">
        <v>1</v>
      </c>
      <c r="Q795" s="34" t="s">
        <v>57</v>
      </c>
      <c r="R795" s="34" t="s">
        <v>193</v>
      </c>
      <c r="S795" s="34">
        <v>78593.45</v>
      </c>
      <c r="T795" s="34">
        <v>37.785299999999999</v>
      </c>
    </row>
    <row r="796" spans="1:20" ht="14" hidden="1" outlineLevel="4">
      <c r="A796" s="34">
        <v>2056130</v>
      </c>
      <c r="B796" s="34" t="s">
        <v>1334</v>
      </c>
      <c r="C796" s="34" t="s">
        <v>106</v>
      </c>
      <c r="D796" s="34" t="s">
        <v>1335</v>
      </c>
      <c r="E796" s="34" t="s">
        <v>1331</v>
      </c>
      <c r="F796" s="37">
        <v>40360</v>
      </c>
      <c r="G796" s="37">
        <v>42005</v>
      </c>
      <c r="H796" s="34"/>
      <c r="I796" s="34"/>
      <c r="J796" s="34" t="s">
        <v>192</v>
      </c>
      <c r="K796" s="37">
        <v>41640</v>
      </c>
      <c r="L796" s="55"/>
      <c r="M796" s="55">
        <v>32</v>
      </c>
      <c r="N796" s="55" t="s">
        <v>3</v>
      </c>
      <c r="O796" s="37">
        <v>25689</v>
      </c>
      <c r="P796" s="34">
        <v>1</v>
      </c>
      <c r="Q796" s="34" t="s">
        <v>57</v>
      </c>
      <c r="R796" s="34" t="s">
        <v>193</v>
      </c>
      <c r="S796" s="34">
        <v>78593.45</v>
      </c>
      <c r="T796" s="34">
        <v>37.785299999999999</v>
      </c>
    </row>
    <row r="797" spans="1:20" ht="14" hidden="1" outlineLevel="4">
      <c r="A797" s="34">
        <v>2056131</v>
      </c>
      <c r="B797" s="34" t="s">
        <v>1336</v>
      </c>
      <c r="C797" s="34" t="s">
        <v>106</v>
      </c>
      <c r="D797" s="34" t="s">
        <v>1337</v>
      </c>
      <c r="E797" s="34" t="s">
        <v>1331</v>
      </c>
      <c r="F797" s="37">
        <v>40360</v>
      </c>
      <c r="G797" s="37">
        <v>42005</v>
      </c>
      <c r="H797" s="34"/>
      <c r="I797" s="34"/>
      <c r="J797" s="34" t="s">
        <v>192</v>
      </c>
      <c r="K797" s="37">
        <v>41640</v>
      </c>
      <c r="L797" s="55"/>
      <c r="M797" s="55">
        <v>32</v>
      </c>
      <c r="N797" s="55" t="s">
        <v>3</v>
      </c>
      <c r="O797" s="37">
        <v>20749</v>
      </c>
      <c r="P797" s="34">
        <v>1</v>
      </c>
      <c r="Q797" s="34" t="s">
        <v>57</v>
      </c>
      <c r="R797" s="34" t="s">
        <v>193</v>
      </c>
      <c r="S797" s="34">
        <v>78593.45</v>
      </c>
      <c r="T797" s="34">
        <v>37.785299999999999</v>
      </c>
    </row>
    <row r="798" spans="1:20" ht="14" outlineLevel="3" collapsed="1">
      <c r="A798" s="34"/>
      <c r="B798" s="34"/>
      <c r="C798" s="34"/>
      <c r="D798" s="34"/>
      <c r="E798" s="34"/>
      <c r="F798" s="37"/>
      <c r="G798" s="37"/>
      <c r="H798" s="34"/>
      <c r="I798" s="34"/>
      <c r="J798" s="34"/>
      <c r="K798" s="37"/>
      <c r="L798" s="87"/>
      <c r="M798" s="87"/>
      <c r="N798" s="87"/>
      <c r="O798" s="88" t="s">
        <v>63</v>
      </c>
      <c r="P798" s="87">
        <f>SUBTOTAL(9,P795:P797)</f>
        <v>3</v>
      </c>
      <c r="Q798" s="34"/>
      <c r="R798" s="34"/>
      <c r="S798" s="34"/>
      <c r="T798" s="34"/>
    </row>
    <row r="799" spans="1:20" ht="14" outlineLevel="2">
      <c r="A799" s="34"/>
      <c r="B799" s="34"/>
      <c r="C799" s="34"/>
      <c r="D799" s="34"/>
      <c r="E799" s="34"/>
      <c r="F799" s="37"/>
      <c r="G799" s="37"/>
      <c r="H799" s="34"/>
      <c r="I799" s="34"/>
      <c r="J799" s="34"/>
      <c r="K799" s="37"/>
      <c r="L799" s="87"/>
      <c r="M799" s="89" t="s">
        <v>365</v>
      </c>
      <c r="N799" s="87">
        <f>SUBTOTAL(3,N795:N797)</f>
        <v>3</v>
      </c>
      <c r="O799" s="90"/>
      <c r="P799" s="87"/>
      <c r="Q799" s="34"/>
      <c r="R799" s="34"/>
      <c r="S799" s="34"/>
      <c r="T799" s="34"/>
    </row>
    <row r="800" spans="1:20" ht="14" hidden="1" outlineLevel="4">
      <c r="A800" s="34">
        <v>1616076</v>
      </c>
      <c r="B800" s="34" t="s">
        <v>1338</v>
      </c>
      <c r="C800" s="34" t="s">
        <v>106</v>
      </c>
      <c r="D800" s="34" t="s">
        <v>1339</v>
      </c>
      <c r="E800" s="34" t="s">
        <v>1331</v>
      </c>
      <c r="F800" s="37">
        <v>40360</v>
      </c>
      <c r="G800" s="37">
        <v>42005</v>
      </c>
      <c r="H800" s="34"/>
      <c r="I800" s="34"/>
      <c r="J800" s="34" t="s">
        <v>192</v>
      </c>
      <c r="K800" s="37">
        <v>41640</v>
      </c>
      <c r="L800" s="87"/>
      <c r="M800" s="87">
        <v>32</v>
      </c>
      <c r="N800" s="87" t="s">
        <v>4</v>
      </c>
      <c r="O800" s="90">
        <v>18130</v>
      </c>
      <c r="P800" s="87">
        <v>1</v>
      </c>
      <c r="Q800" s="34" t="s">
        <v>57</v>
      </c>
      <c r="R800" s="34" t="s">
        <v>193</v>
      </c>
      <c r="S800" s="34">
        <v>79654.460000000006</v>
      </c>
      <c r="T800" s="34">
        <v>38.295400000000001</v>
      </c>
    </row>
    <row r="801" spans="1:20" ht="14" hidden="1" outlineLevel="4">
      <c r="A801" s="34">
        <v>2056132</v>
      </c>
      <c r="B801" s="34" t="s">
        <v>1340</v>
      </c>
      <c r="C801" s="34" t="s">
        <v>106</v>
      </c>
      <c r="D801" s="34" t="s">
        <v>1341</v>
      </c>
      <c r="E801" s="34" t="s">
        <v>1331</v>
      </c>
      <c r="F801" s="37">
        <v>40360</v>
      </c>
      <c r="G801" s="37">
        <v>42005</v>
      </c>
      <c r="H801" s="34"/>
      <c r="I801" s="34"/>
      <c r="J801" s="34" t="s">
        <v>192</v>
      </c>
      <c r="K801" s="37">
        <v>41640</v>
      </c>
      <c r="L801" s="87"/>
      <c r="M801" s="87">
        <v>32</v>
      </c>
      <c r="N801" s="87" t="s">
        <v>4</v>
      </c>
      <c r="O801" s="90">
        <v>28609</v>
      </c>
      <c r="P801" s="87">
        <v>1</v>
      </c>
      <c r="Q801" s="34" t="s">
        <v>57</v>
      </c>
      <c r="R801" s="34" t="s">
        <v>193</v>
      </c>
      <c r="S801" s="34">
        <v>79654.460000000006</v>
      </c>
      <c r="T801" s="34">
        <v>38.295400000000001</v>
      </c>
    </row>
    <row r="802" spans="1:20" ht="14" outlineLevel="3" collapsed="1">
      <c r="A802" s="34"/>
      <c r="B802" s="34"/>
      <c r="C802" s="34"/>
      <c r="D802" s="34"/>
      <c r="E802" s="34"/>
      <c r="F802" s="37"/>
      <c r="G802" s="37"/>
      <c r="H802" s="34"/>
      <c r="I802" s="34"/>
      <c r="J802" s="34"/>
      <c r="K802" s="37"/>
      <c r="L802" s="87"/>
      <c r="M802" s="87"/>
      <c r="N802" s="87"/>
      <c r="O802" s="88" t="s">
        <v>63</v>
      </c>
      <c r="P802" s="87">
        <f>SUBTOTAL(9,P800:P801)</f>
        <v>2</v>
      </c>
      <c r="Q802" s="34"/>
      <c r="R802" s="34"/>
      <c r="S802" s="34"/>
      <c r="T802" s="34"/>
    </row>
    <row r="803" spans="1:20" ht="14" outlineLevel="2">
      <c r="A803" s="34"/>
      <c r="B803" s="34"/>
      <c r="C803" s="34"/>
      <c r="D803" s="34"/>
      <c r="E803" s="34"/>
      <c r="F803" s="37"/>
      <c r="G803" s="37"/>
      <c r="H803" s="34"/>
      <c r="I803" s="34"/>
      <c r="J803" s="34"/>
      <c r="K803" s="37"/>
      <c r="L803" s="87"/>
      <c r="M803" s="89" t="s">
        <v>162</v>
      </c>
      <c r="N803" s="87">
        <f>SUBTOTAL(3,N800:N801)</f>
        <v>2</v>
      </c>
      <c r="O803" s="90"/>
      <c r="P803" s="87"/>
      <c r="Q803" s="34"/>
      <c r="R803" s="34"/>
      <c r="S803" s="34"/>
      <c r="T803" s="34"/>
    </row>
    <row r="804" spans="1:20" ht="14" hidden="1" outlineLevel="4">
      <c r="A804" s="34">
        <v>1441448</v>
      </c>
      <c r="B804" s="34" t="s">
        <v>1342</v>
      </c>
      <c r="C804" s="34" t="s">
        <v>106</v>
      </c>
      <c r="D804" s="34" t="s">
        <v>1343</v>
      </c>
      <c r="E804" s="34" t="s">
        <v>1331</v>
      </c>
      <c r="F804" s="37">
        <v>40360</v>
      </c>
      <c r="G804" s="37">
        <v>40909</v>
      </c>
      <c r="H804" s="34"/>
      <c r="I804" s="34"/>
      <c r="J804" s="34" t="s">
        <v>192</v>
      </c>
      <c r="K804" s="37">
        <v>41640</v>
      </c>
      <c r="L804" s="87"/>
      <c r="M804" s="87">
        <v>32</v>
      </c>
      <c r="N804" s="87" t="s">
        <v>5</v>
      </c>
      <c r="O804" s="90">
        <v>18010</v>
      </c>
      <c r="P804" s="87">
        <v>1</v>
      </c>
      <c r="Q804" s="34" t="s">
        <v>57</v>
      </c>
      <c r="R804" s="34" t="s">
        <v>193</v>
      </c>
      <c r="S804" s="34">
        <v>82442.37</v>
      </c>
      <c r="T804" s="34">
        <v>39.635800000000003</v>
      </c>
    </row>
    <row r="805" spans="1:20" ht="14" hidden="1" outlineLevel="4">
      <c r="A805" s="34">
        <v>2007427</v>
      </c>
      <c r="B805" s="34" t="s">
        <v>1344</v>
      </c>
      <c r="C805" s="34" t="s">
        <v>106</v>
      </c>
      <c r="D805" s="34" t="s">
        <v>1345</v>
      </c>
      <c r="E805" s="34" t="s">
        <v>1331</v>
      </c>
      <c r="F805" s="37">
        <v>40298</v>
      </c>
      <c r="G805" s="37">
        <v>40909</v>
      </c>
      <c r="H805" s="34"/>
      <c r="I805" s="34"/>
      <c r="J805" s="34" t="s">
        <v>192</v>
      </c>
      <c r="K805" s="37">
        <v>41640</v>
      </c>
      <c r="L805" s="87"/>
      <c r="M805" s="87">
        <v>32</v>
      </c>
      <c r="N805" s="87" t="s">
        <v>5</v>
      </c>
      <c r="O805" s="90">
        <v>21619</v>
      </c>
      <c r="P805" s="87">
        <v>1</v>
      </c>
      <c r="Q805" s="34" t="s">
        <v>57</v>
      </c>
      <c r="R805" s="34" t="s">
        <v>193</v>
      </c>
      <c r="S805" s="34">
        <v>82442.37</v>
      </c>
      <c r="T805" s="34">
        <v>39.635800000000003</v>
      </c>
    </row>
    <row r="806" spans="1:20" ht="14" hidden="1" outlineLevel="4">
      <c r="A806" s="34">
        <v>2056128</v>
      </c>
      <c r="B806" s="34" t="s">
        <v>1346</v>
      </c>
      <c r="C806" s="34" t="s">
        <v>106</v>
      </c>
      <c r="D806" s="34" t="s">
        <v>1347</v>
      </c>
      <c r="E806" s="34" t="s">
        <v>1331</v>
      </c>
      <c r="F806" s="37">
        <v>40360</v>
      </c>
      <c r="G806" s="37">
        <v>40909</v>
      </c>
      <c r="H806" s="34"/>
      <c r="I806" s="34"/>
      <c r="J806" s="34" t="s">
        <v>192</v>
      </c>
      <c r="K806" s="37">
        <v>41640</v>
      </c>
      <c r="L806" s="87"/>
      <c r="M806" s="87">
        <v>32</v>
      </c>
      <c r="N806" s="87" t="s">
        <v>5</v>
      </c>
      <c r="O806" s="90">
        <v>20478</v>
      </c>
      <c r="P806" s="87">
        <v>1</v>
      </c>
      <c r="Q806" s="34" t="s">
        <v>57</v>
      </c>
      <c r="R806" s="34" t="s">
        <v>193</v>
      </c>
      <c r="S806" s="34">
        <v>82442.37</v>
      </c>
      <c r="T806" s="34">
        <v>39.635800000000003</v>
      </c>
    </row>
    <row r="807" spans="1:20" ht="14" hidden="1" outlineLevel="4">
      <c r="A807" s="34">
        <v>2056151</v>
      </c>
      <c r="B807" s="34" t="s">
        <v>1348</v>
      </c>
      <c r="C807" s="34" t="s">
        <v>106</v>
      </c>
      <c r="D807" s="34" t="s">
        <v>1349</v>
      </c>
      <c r="E807" s="34" t="s">
        <v>1331</v>
      </c>
      <c r="F807" s="37">
        <v>40360</v>
      </c>
      <c r="G807" s="37">
        <v>42005</v>
      </c>
      <c r="H807" s="34"/>
      <c r="I807" s="34"/>
      <c r="J807" s="34" t="s">
        <v>192</v>
      </c>
      <c r="K807" s="37">
        <v>41640</v>
      </c>
      <c r="L807" s="87"/>
      <c r="M807" s="87">
        <v>32</v>
      </c>
      <c r="N807" s="87" t="s">
        <v>5</v>
      </c>
      <c r="O807" s="90">
        <v>22511</v>
      </c>
      <c r="P807" s="87">
        <v>1</v>
      </c>
      <c r="Q807" s="34" t="s">
        <v>57</v>
      </c>
      <c r="R807" s="34" t="s">
        <v>193</v>
      </c>
      <c r="S807" s="34">
        <v>82442.37</v>
      </c>
      <c r="T807" s="34">
        <v>39.635800000000003</v>
      </c>
    </row>
    <row r="808" spans="1:20" ht="14" outlineLevel="3" collapsed="1">
      <c r="A808" s="34"/>
      <c r="B808" s="34"/>
      <c r="C808" s="34"/>
      <c r="D808" s="34"/>
      <c r="E808" s="34"/>
      <c r="F808" s="37"/>
      <c r="G808" s="37"/>
      <c r="H808" s="34"/>
      <c r="I808" s="34"/>
      <c r="J808" s="34"/>
      <c r="K808" s="37"/>
      <c r="L808" s="87"/>
      <c r="M808" s="87"/>
      <c r="N808" s="87"/>
      <c r="O808" s="88" t="s">
        <v>63</v>
      </c>
      <c r="P808" s="87">
        <f>SUBTOTAL(9,P804:P807)</f>
        <v>4</v>
      </c>
      <c r="Q808" s="34"/>
      <c r="R808" s="34"/>
      <c r="S808" s="34"/>
      <c r="T808" s="34"/>
    </row>
    <row r="809" spans="1:20" ht="14" outlineLevel="2">
      <c r="A809" s="34"/>
      <c r="B809" s="34"/>
      <c r="C809" s="34"/>
      <c r="D809" s="34"/>
      <c r="E809" s="34"/>
      <c r="F809" s="37"/>
      <c r="G809" s="37"/>
      <c r="H809" s="34"/>
      <c r="I809" s="34"/>
      <c r="J809" s="34"/>
      <c r="K809" s="37"/>
      <c r="L809" s="87"/>
      <c r="M809" s="89" t="s">
        <v>150</v>
      </c>
      <c r="N809" s="87">
        <f>SUBTOTAL(3,N804:N807)</f>
        <v>4</v>
      </c>
      <c r="O809" s="90"/>
      <c r="P809" s="87"/>
      <c r="Q809" s="34"/>
      <c r="R809" s="34"/>
      <c r="S809" s="34"/>
      <c r="T809" s="34"/>
    </row>
    <row r="810" spans="1:20" ht="14" outlineLevel="1">
      <c r="A810" s="34"/>
      <c r="B810" s="34"/>
      <c r="C810" s="34"/>
      <c r="D810" s="34"/>
      <c r="E810" s="34"/>
      <c r="F810" s="37"/>
      <c r="G810" s="37"/>
      <c r="H810" s="34"/>
      <c r="I810" s="34"/>
      <c r="J810" s="34"/>
      <c r="K810" s="37"/>
      <c r="L810" s="89" t="s">
        <v>1350</v>
      </c>
      <c r="M810" s="87">
        <f>SUBTOTAL(3,M792:M807)</f>
        <v>13</v>
      </c>
      <c r="N810" s="87"/>
      <c r="O810" s="90"/>
      <c r="P810" s="87"/>
      <c r="Q810" s="34"/>
      <c r="R810" s="34"/>
      <c r="S810" s="34"/>
      <c r="T810" s="34"/>
    </row>
    <row r="811" spans="1:20" ht="14" hidden="1" outlineLevel="4">
      <c r="A811" s="34">
        <v>1931394</v>
      </c>
      <c r="B811" s="34" t="s">
        <v>1351</v>
      </c>
      <c r="C811" s="34" t="s">
        <v>106</v>
      </c>
      <c r="D811" s="34" t="s">
        <v>1352</v>
      </c>
      <c r="E811" s="34" t="s">
        <v>1353</v>
      </c>
      <c r="F811" s="37">
        <v>39128</v>
      </c>
      <c r="G811" s="37">
        <v>42005</v>
      </c>
      <c r="H811" s="34"/>
      <c r="I811" s="34"/>
      <c r="J811" s="34" t="s">
        <v>192</v>
      </c>
      <c r="K811" s="37">
        <v>41640</v>
      </c>
      <c r="L811" s="55"/>
      <c r="M811" s="55">
        <v>33</v>
      </c>
      <c r="N811" s="55" t="s">
        <v>2</v>
      </c>
      <c r="O811" s="37">
        <v>28555</v>
      </c>
      <c r="P811" s="34">
        <v>1</v>
      </c>
      <c r="Q811" s="34" t="s">
        <v>57</v>
      </c>
      <c r="R811" s="34" t="s">
        <v>193</v>
      </c>
      <c r="S811" s="34">
        <v>80754</v>
      </c>
      <c r="T811" s="34">
        <v>38.823999999999998</v>
      </c>
    </row>
    <row r="812" spans="1:20" ht="14" outlineLevel="3" collapsed="1">
      <c r="A812" s="34"/>
      <c r="B812" s="34"/>
      <c r="C812" s="34"/>
      <c r="D812" s="34"/>
      <c r="E812" s="34"/>
      <c r="F812" s="37"/>
      <c r="G812" s="37"/>
      <c r="H812" s="34"/>
      <c r="I812" s="34"/>
      <c r="J812" s="34"/>
      <c r="K812" s="37"/>
      <c r="L812" s="55"/>
      <c r="M812" s="55"/>
      <c r="N812" s="55"/>
      <c r="O812" s="40" t="s">
        <v>63</v>
      </c>
      <c r="P812" s="34">
        <f>SUBTOTAL(9,P811:P811)</f>
        <v>1</v>
      </c>
      <c r="Q812" s="34"/>
      <c r="R812" s="34"/>
      <c r="S812" s="34"/>
      <c r="T812" s="34"/>
    </row>
    <row r="813" spans="1:20" ht="14" outlineLevel="2">
      <c r="A813" s="34"/>
      <c r="B813" s="34"/>
      <c r="C813" s="34"/>
      <c r="D813" s="34"/>
      <c r="E813" s="34"/>
      <c r="F813" s="37"/>
      <c r="G813" s="37"/>
      <c r="H813" s="34"/>
      <c r="I813" s="34"/>
      <c r="J813" s="34"/>
      <c r="K813" s="37"/>
      <c r="L813" s="55"/>
      <c r="M813" s="60" t="s">
        <v>128</v>
      </c>
      <c r="N813" s="55">
        <f>SUBTOTAL(3,N811:N811)</f>
        <v>1</v>
      </c>
      <c r="O813" s="37"/>
      <c r="P813" s="34"/>
      <c r="Q813" s="34"/>
      <c r="R813" s="34"/>
      <c r="S813" s="34"/>
      <c r="T813" s="34"/>
    </row>
    <row r="814" spans="1:20" ht="14" outlineLevel="1">
      <c r="A814" s="34"/>
      <c r="B814" s="34"/>
      <c r="C814" s="34"/>
      <c r="D814" s="34"/>
      <c r="E814" s="34"/>
      <c r="F814" s="37"/>
      <c r="G814" s="37"/>
      <c r="H814" s="34"/>
      <c r="I814" s="34"/>
      <c r="J814" s="34"/>
      <c r="K814" s="37"/>
      <c r="L814" s="60" t="s">
        <v>1354</v>
      </c>
      <c r="M814" s="55">
        <f>SUBTOTAL(3,M811:M811)</f>
        <v>1</v>
      </c>
      <c r="N814" s="55"/>
      <c r="O814" s="37"/>
      <c r="P814" s="34"/>
      <c r="Q814" s="34"/>
      <c r="R814" s="34"/>
      <c r="S814" s="34"/>
      <c r="T814" s="34"/>
    </row>
    <row r="815" spans="1:20" ht="14" hidden="1" outlineLevel="4">
      <c r="A815" s="34">
        <v>2056167</v>
      </c>
      <c r="B815" s="34" t="s">
        <v>1355</v>
      </c>
      <c r="C815" s="34" t="s">
        <v>106</v>
      </c>
      <c r="D815" s="34" t="s">
        <v>1356</v>
      </c>
      <c r="E815" s="34" t="s">
        <v>1357</v>
      </c>
      <c r="F815" s="37">
        <v>40360</v>
      </c>
      <c r="G815" s="37">
        <v>42005</v>
      </c>
      <c r="H815" s="34"/>
      <c r="I815" s="34"/>
      <c r="J815" s="34" t="s">
        <v>192</v>
      </c>
      <c r="K815" s="37">
        <v>41640</v>
      </c>
      <c r="L815" s="55"/>
      <c r="M815" s="55">
        <v>34</v>
      </c>
      <c r="N815" s="55" t="s">
        <v>10</v>
      </c>
      <c r="O815" s="37">
        <v>22084</v>
      </c>
      <c r="P815" s="34">
        <v>1</v>
      </c>
      <c r="Q815" s="34" t="s">
        <v>57</v>
      </c>
      <c r="R815" s="34" t="s">
        <v>193</v>
      </c>
      <c r="S815" s="34">
        <v>73892.87</v>
      </c>
      <c r="T815" s="34">
        <v>35.525399999999998</v>
      </c>
    </row>
    <row r="816" spans="1:20" ht="14" outlineLevel="3" collapsed="1">
      <c r="A816" s="34"/>
      <c r="B816" s="34"/>
      <c r="C816" s="34"/>
      <c r="D816" s="34"/>
      <c r="E816" s="34"/>
      <c r="F816" s="37"/>
      <c r="G816" s="37"/>
      <c r="H816" s="34"/>
      <c r="I816" s="34"/>
      <c r="J816" s="34"/>
      <c r="K816" s="37"/>
      <c r="L816" s="55"/>
      <c r="M816" s="55"/>
      <c r="N816" s="55"/>
      <c r="O816" s="40" t="s">
        <v>63</v>
      </c>
      <c r="P816" s="34">
        <f>SUBTOTAL(9,P815:P815)</f>
        <v>1</v>
      </c>
      <c r="Q816" s="34"/>
      <c r="R816" s="34"/>
      <c r="S816" s="34"/>
      <c r="T816" s="34"/>
    </row>
    <row r="817" spans="1:20" ht="14" outlineLevel="2">
      <c r="A817" s="34"/>
      <c r="B817" s="34"/>
      <c r="C817" s="34"/>
      <c r="D817" s="34"/>
      <c r="E817" s="34"/>
      <c r="F817" s="37"/>
      <c r="G817" s="37"/>
      <c r="H817" s="34"/>
      <c r="I817" s="34"/>
      <c r="J817" s="34"/>
      <c r="K817" s="37"/>
      <c r="L817" s="55"/>
      <c r="M817" s="60" t="s">
        <v>186</v>
      </c>
      <c r="N817" s="55">
        <f>SUBTOTAL(3,N815:N815)</f>
        <v>1</v>
      </c>
      <c r="O817" s="37"/>
      <c r="P817" s="34"/>
      <c r="Q817" s="34"/>
      <c r="R817" s="34"/>
      <c r="S817" s="34"/>
      <c r="T817" s="34"/>
    </row>
    <row r="818" spans="1:20" ht="14" outlineLevel="1">
      <c r="A818" s="34"/>
      <c r="B818" s="34"/>
      <c r="C818" s="34"/>
      <c r="D818" s="34"/>
      <c r="E818" s="34"/>
      <c r="F818" s="37"/>
      <c r="G818" s="37"/>
      <c r="H818" s="34"/>
      <c r="I818" s="34"/>
      <c r="J818" s="34"/>
      <c r="K818" s="37"/>
      <c r="L818" s="60" t="s">
        <v>1358</v>
      </c>
      <c r="M818" s="55">
        <f>SUBTOTAL(3,M815:M815)</f>
        <v>1</v>
      </c>
      <c r="N818" s="55"/>
      <c r="O818" s="37"/>
      <c r="P818" s="34"/>
      <c r="Q818" s="34"/>
      <c r="R818" s="34"/>
      <c r="S818" s="34"/>
      <c r="T818" s="34"/>
    </row>
    <row r="819" spans="1:20" ht="14">
      <c r="A819" s="34"/>
      <c r="B819" s="34"/>
      <c r="C819" s="34"/>
      <c r="D819" s="34"/>
      <c r="E819" s="34"/>
      <c r="F819" s="37"/>
      <c r="G819" s="37"/>
      <c r="H819" s="34"/>
      <c r="I819" s="34"/>
      <c r="J819" s="34"/>
      <c r="K819" s="37"/>
      <c r="L819" s="60"/>
      <c r="M819" s="55"/>
      <c r="N819" s="55"/>
      <c r="O819" s="40" t="s">
        <v>109</v>
      </c>
      <c r="P819" s="34">
        <f>SUBTOTAL(9,P2:P815)</f>
        <v>749.11100000000022</v>
      </c>
      <c r="Q819" s="34"/>
      <c r="R819" s="34"/>
      <c r="S819" s="34"/>
      <c r="T819" s="34"/>
    </row>
    <row r="820" spans="1:20" ht="14">
      <c r="A820" s="34"/>
      <c r="B820" s="34"/>
      <c r="C820" s="34"/>
      <c r="D820" s="34"/>
      <c r="E820" s="34"/>
      <c r="F820" s="37"/>
      <c r="G820" s="37"/>
      <c r="H820" s="34"/>
      <c r="I820" s="34"/>
      <c r="J820" s="34"/>
      <c r="K820" s="37"/>
      <c r="L820" s="60"/>
      <c r="M820" s="60" t="s">
        <v>188</v>
      </c>
      <c r="N820" s="55">
        <f>SUBTOTAL(3,N2:N815)</f>
        <v>523</v>
      </c>
      <c r="O820" s="37"/>
      <c r="P820" s="34"/>
      <c r="Q820" s="34"/>
      <c r="R820" s="34"/>
      <c r="S820" s="34"/>
      <c r="T820" s="34"/>
    </row>
    <row r="821" spans="1:20" ht="14">
      <c r="A821" s="34"/>
      <c r="B821" s="34"/>
      <c r="C821" s="34"/>
      <c r="D821" s="34"/>
      <c r="E821" s="34"/>
      <c r="F821" s="37"/>
      <c r="G821" s="37"/>
      <c r="H821" s="34"/>
      <c r="I821" s="34"/>
      <c r="J821" s="34"/>
      <c r="K821" s="37"/>
      <c r="L821" s="60" t="s">
        <v>188</v>
      </c>
      <c r="M821" s="55">
        <f>SUBTOTAL(3,M2:M815)</f>
        <v>633</v>
      </c>
      <c r="N821" s="55"/>
      <c r="O821" s="37"/>
      <c r="P821" s="34"/>
      <c r="Q821" s="34"/>
      <c r="R821" s="34"/>
      <c r="S821" s="34"/>
      <c r="T821" s="3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4"/>
  <sheetViews>
    <sheetView topLeftCell="C225" workbookViewId="0">
      <selection activeCell="E584" sqref="E584"/>
    </sheetView>
  </sheetViews>
  <sheetFormatPr baseColWidth="10" defaultColWidth="8.7109375" defaultRowHeight="13" x14ac:dyDescent="0"/>
  <cols>
    <col min="1" max="1" width="8" style="76" bestFit="1" customWidth="1"/>
    <col min="2" max="2" width="27.5703125" style="76" bestFit="1" customWidth="1"/>
    <col min="3" max="3" width="20.140625" style="76" bestFit="1" customWidth="1"/>
    <col min="4" max="4" width="16.28515625" style="76" bestFit="1" customWidth="1"/>
    <col min="5" max="5" width="49.28515625" style="76" bestFit="1" customWidth="1"/>
    <col min="6" max="6" width="27" style="76" bestFit="1" customWidth="1"/>
    <col min="7" max="7" width="13.42578125" style="76" bestFit="1" customWidth="1"/>
    <col min="8" max="8" width="17.7109375" style="76" bestFit="1" customWidth="1"/>
    <col min="9" max="9" width="26.140625" style="76" bestFit="1" customWidth="1"/>
    <col min="10" max="10" width="10.28515625" style="76" bestFit="1" customWidth="1"/>
    <col min="11" max="11" width="11.42578125" style="76" bestFit="1" customWidth="1"/>
    <col min="12" max="12" width="10.7109375" style="76" bestFit="1" customWidth="1"/>
    <col min="13" max="13" width="12.140625" style="77" bestFit="1" customWidth="1"/>
    <col min="14" max="14" width="5.140625" style="77" bestFit="1" customWidth="1"/>
    <col min="15" max="15" width="11.140625" style="76" bestFit="1" customWidth="1"/>
    <col min="16" max="16" width="6" style="76" bestFit="1" customWidth="1"/>
    <col min="17" max="17" width="12.7109375" style="76" bestFit="1" customWidth="1"/>
    <col min="18" max="18" width="19.42578125" style="76" bestFit="1" customWidth="1"/>
    <col min="19" max="19" width="13.42578125" style="117" bestFit="1" customWidth="1"/>
    <col min="20" max="20" width="16.5703125" style="76" bestFit="1" customWidth="1"/>
    <col min="21" max="21" width="16.140625" style="76" bestFit="1" customWidth="1"/>
    <col min="22" max="22" width="14.5703125" style="76" bestFit="1" customWidth="1"/>
    <col min="23" max="16384" width="8.7109375" style="76"/>
  </cols>
  <sheetData>
    <row r="1" spans="1:21" ht="14">
      <c r="A1" s="55" t="s">
        <v>31</v>
      </c>
      <c r="B1" s="55" t="s">
        <v>32</v>
      </c>
      <c r="C1" s="55" t="s">
        <v>33</v>
      </c>
      <c r="D1" s="55" t="s">
        <v>34</v>
      </c>
      <c r="E1" s="55" t="s">
        <v>35</v>
      </c>
      <c r="F1" s="55" t="s">
        <v>36</v>
      </c>
      <c r="G1" s="55" t="s">
        <v>37</v>
      </c>
      <c r="H1" s="55" t="s">
        <v>38</v>
      </c>
      <c r="I1" s="55" t="s">
        <v>39</v>
      </c>
      <c r="J1" s="55" t="s">
        <v>40</v>
      </c>
      <c r="K1" s="55" t="s">
        <v>41</v>
      </c>
      <c r="L1" s="55" t="s">
        <v>42</v>
      </c>
      <c r="M1" s="56" t="s">
        <v>43</v>
      </c>
      <c r="N1" s="56" t="s">
        <v>44</v>
      </c>
      <c r="O1" s="55" t="s">
        <v>45</v>
      </c>
      <c r="P1" s="55" t="s">
        <v>46</v>
      </c>
      <c r="Q1" s="55" t="s">
        <v>47</v>
      </c>
      <c r="R1" s="55" t="s">
        <v>48</v>
      </c>
      <c r="S1" s="116" t="s">
        <v>49</v>
      </c>
      <c r="T1" s="55"/>
      <c r="U1" s="55"/>
    </row>
    <row r="2" spans="1:21" ht="14">
      <c r="A2" s="55">
        <v>2055322</v>
      </c>
      <c r="B2" s="55" t="s">
        <v>208</v>
      </c>
      <c r="C2" s="55" t="s">
        <v>106</v>
      </c>
      <c r="D2" s="55" t="s">
        <v>209</v>
      </c>
      <c r="E2" s="55" t="s">
        <v>210</v>
      </c>
      <c r="F2" s="57">
        <v>40182</v>
      </c>
      <c r="G2" s="55"/>
      <c r="H2" s="55"/>
      <c r="I2" s="55"/>
      <c r="J2" s="55" t="s">
        <v>192</v>
      </c>
      <c r="K2" s="57">
        <v>41757</v>
      </c>
      <c r="L2" s="55"/>
      <c r="M2" s="56">
        <v>11</v>
      </c>
      <c r="N2" s="56" t="s">
        <v>6</v>
      </c>
      <c r="O2" s="57">
        <v>30649</v>
      </c>
      <c r="P2" s="55">
        <v>1</v>
      </c>
      <c r="Q2" s="55" t="s">
        <v>57</v>
      </c>
      <c r="R2" s="55" t="s">
        <v>193</v>
      </c>
      <c r="S2" s="116">
        <v>30442.23</v>
      </c>
      <c r="T2" s="55"/>
    </row>
    <row r="3" spans="1:21" ht="14">
      <c r="A3" s="55">
        <v>1366936</v>
      </c>
      <c r="B3" s="55" t="s">
        <v>225</v>
      </c>
      <c r="C3" s="55" t="s">
        <v>106</v>
      </c>
      <c r="D3" s="55" t="s">
        <v>226</v>
      </c>
      <c r="E3" s="55" t="s">
        <v>227</v>
      </c>
      <c r="F3" s="57">
        <v>39601</v>
      </c>
      <c r="G3" s="55"/>
      <c r="H3" s="55"/>
      <c r="I3" s="55"/>
      <c r="J3" s="55" t="s">
        <v>192</v>
      </c>
      <c r="K3" s="57">
        <v>41730</v>
      </c>
      <c r="L3" s="55"/>
      <c r="M3" s="56">
        <v>13</v>
      </c>
      <c r="N3" s="56" t="s">
        <v>6</v>
      </c>
      <c r="O3" s="57">
        <v>29096</v>
      </c>
      <c r="P3" s="55">
        <v>0.4</v>
      </c>
      <c r="Q3" s="55" t="s">
        <v>57</v>
      </c>
      <c r="R3" s="55" t="s">
        <v>193</v>
      </c>
      <c r="S3" s="116">
        <v>12626.71</v>
      </c>
      <c r="T3" s="55"/>
    </row>
    <row r="4" spans="1:21" ht="14">
      <c r="A4" s="55">
        <v>2065230</v>
      </c>
      <c r="B4" s="55" t="s">
        <v>228</v>
      </c>
      <c r="C4" s="55" t="s">
        <v>106</v>
      </c>
      <c r="D4" s="55" t="s">
        <v>229</v>
      </c>
      <c r="E4" s="55" t="s">
        <v>227</v>
      </c>
      <c r="F4" s="57">
        <v>41929</v>
      </c>
      <c r="G4" s="55"/>
      <c r="H4" s="55"/>
      <c r="I4" s="55"/>
      <c r="J4" s="55" t="s">
        <v>192</v>
      </c>
      <c r="K4" s="57">
        <v>41929</v>
      </c>
      <c r="L4" s="55"/>
      <c r="M4" s="56">
        <v>13</v>
      </c>
      <c r="N4" s="56" t="s">
        <v>6</v>
      </c>
      <c r="O4" s="57">
        <v>31238</v>
      </c>
      <c r="P4" s="55">
        <v>1</v>
      </c>
      <c r="Q4" s="55" t="s">
        <v>57</v>
      </c>
      <c r="R4" s="55" t="s">
        <v>193</v>
      </c>
      <c r="S4" s="116">
        <v>31566.78</v>
      </c>
      <c r="T4" s="55"/>
      <c r="U4" s="55"/>
    </row>
    <row r="5" spans="1:21" ht="14">
      <c r="A5" s="55">
        <v>2062843</v>
      </c>
      <c r="B5" s="55" t="s">
        <v>283</v>
      </c>
      <c r="C5" s="55" t="s">
        <v>60</v>
      </c>
      <c r="D5" s="55" t="s">
        <v>284</v>
      </c>
      <c r="E5" s="55" t="s">
        <v>285</v>
      </c>
      <c r="F5" s="57">
        <v>41548</v>
      </c>
      <c r="G5" s="55"/>
      <c r="H5" s="55"/>
      <c r="I5" s="55"/>
      <c r="J5" s="55" t="s">
        <v>192</v>
      </c>
      <c r="K5" s="57">
        <v>41883</v>
      </c>
      <c r="L5" s="55"/>
      <c r="M5" s="56">
        <v>14</v>
      </c>
      <c r="N5" s="56" t="s">
        <v>6</v>
      </c>
      <c r="O5" s="57">
        <v>31867</v>
      </c>
      <c r="P5" s="55">
        <v>1</v>
      </c>
      <c r="Q5" s="55" t="s">
        <v>57</v>
      </c>
      <c r="R5" s="55" t="s">
        <v>193</v>
      </c>
      <c r="S5" s="116">
        <v>32175.360000000001</v>
      </c>
      <c r="T5" s="55"/>
    </row>
    <row r="6" spans="1:21" ht="14">
      <c r="A6" s="55">
        <v>2064944</v>
      </c>
      <c r="B6" s="55" t="s">
        <v>286</v>
      </c>
      <c r="C6" s="55" t="s">
        <v>60</v>
      </c>
      <c r="D6" s="55" t="s">
        <v>287</v>
      </c>
      <c r="E6" s="55" t="s">
        <v>285</v>
      </c>
      <c r="F6" s="57">
        <v>41883</v>
      </c>
      <c r="G6" s="55"/>
      <c r="H6" s="55"/>
      <c r="I6" s="55"/>
      <c r="J6" s="55" t="s">
        <v>192</v>
      </c>
      <c r="K6" s="57">
        <v>41883</v>
      </c>
      <c r="L6" s="55"/>
      <c r="M6" s="56">
        <v>14</v>
      </c>
      <c r="N6" s="56" t="s">
        <v>6</v>
      </c>
      <c r="O6" s="57">
        <v>34222</v>
      </c>
      <c r="P6" s="55">
        <v>1</v>
      </c>
      <c r="Q6" s="55" t="s">
        <v>57</v>
      </c>
      <c r="R6" s="55" t="s">
        <v>193</v>
      </c>
      <c r="S6" s="116">
        <v>32175.360000000001</v>
      </c>
      <c r="T6" s="55"/>
    </row>
    <row r="7" spans="1:21" ht="14">
      <c r="A7" s="55">
        <v>2060885</v>
      </c>
      <c r="B7" s="55" t="s">
        <v>309</v>
      </c>
      <c r="C7" s="55" t="s">
        <v>60</v>
      </c>
      <c r="D7" s="55" t="s">
        <v>310</v>
      </c>
      <c r="E7" s="55" t="s">
        <v>101</v>
      </c>
      <c r="F7" s="57">
        <v>41153</v>
      </c>
      <c r="G7" s="55"/>
      <c r="H7" s="55"/>
      <c r="I7" s="55"/>
      <c r="J7" s="55" t="s">
        <v>192</v>
      </c>
      <c r="K7" s="57">
        <v>41834</v>
      </c>
      <c r="L7" s="55"/>
      <c r="M7" s="56">
        <v>16</v>
      </c>
      <c r="N7" s="56" t="s">
        <v>6</v>
      </c>
      <c r="O7" s="57">
        <v>32834</v>
      </c>
      <c r="P7" s="55">
        <v>1</v>
      </c>
      <c r="Q7" s="55" t="s">
        <v>57</v>
      </c>
      <c r="R7" s="55" t="s">
        <v>193</v>
      </c>
      <c r="S7" s="116">
        <v>33683.58</v>
      </c>
      <c r="T7" s="55"/>
    </row>
    <row r="8" spans="1:21" ht="14">
      <c r="A8" s="55">
        <v>2065010</v>
      </c>
      <c r="B8" s="55" t="s">
        <v>311</v>
      </c>
      <c r="C8" s="55" t="s">
        <v>60</v>
      </c>
      <c r="D8" s="55" t="s">
        <v>312</v>
      </c>
      <c r="E8" s="55" t="s">
        <v>101</v>
      </c>
      <c r="F8" s="57">
        <v>41883</v>
      </c>
      <c r="G8" s="55"/>
      <c r="H8" s="55"/>
      <c r="I8" s="55"/>
      <c r="J8" s="55" t="s">
        <v>192</v>
      </c>
      <c r="K8" s="57">
        <v>41913</v>
      </c>
      <c r="L8" s="55"/>
      <c r="M8" s="56">
        <v>16</v>
      </c>
      <c r="N8" s="56" t="s">
        <v>6</v>
      </c>
      <c r="O8" s="57">
        <v>30260</v>
      </c>
      <c r="P8" s="55">
        <v>1</v>
      </c>
      <c r="Q8" s="55" t="s">
        <v>57</v>
      </c>
      <c r="R8" s="55" t="s">
        <v>193</v>
      </c>
      <c r="S8" s="116">
        <v>33683.58</v>
      </c>
      <c r="T8" s="55"/>
    </row>
    <row r="9" spans="1:21" ht="14">
      <c r="A9" s="55">
        <v>2065143</v>
      </c>
      <c r="B9" s="55" t="s">
        <v>313</v>
      </c>
      <c r="C9" s="55" t="s">
        <v>112</v>
      </c>
      <c r="D9" s="55" t="s">
        <v>314</v>
      </c>
      <c r="E9" s="55" t="s">
        <v>101</v>
      </c>
      <c r="F9" s="57">
        <v>41925</v>
      </c>
      <c r="G9" s="55"/>
      <c r="H9" s="55"/>
      <c r="I9" s="55"/>
      <c r="J9" s="55" t="s">
        <v>192</v>
      </c>
      <c r="K9" s="57">
        <v>41925</v>
      </c>
      <c r="L9" s="55"/>
      <c r="M9" s="56">
        <v>16</v>
      </c>
      <c r="N9" s="56" t="s">
        <v>6</v>
      </c>
      <c r="O9" s="57">
        <v>31710</v>
      </c>
      <c r="P9" s="55">
        <v>1</v>
      </c>
      <c r="Q9" s="55" t="s">
        <v>57</v>
      </c>
      <c r="R9" s="55" t="s">
        <v>193</v>
      </c>
      <c r="S9" s="116">
        <v>33683.58</v>
      </c>
      <c r="T9" s="55"/>
    </row>
    <row r="10" spans="1:21" ht="14">
      <c r="A10" s="55">
        <v>2063298</v>
      </c>
      <c r="B10" s="55" t="s">
        <v>444</v>
      </c>
      <c r="C10" s="55" t="s">
        <v>60</v>
      </c>
      <c r="D10" s="55" t="s">
        <v>445</v>
      </c>
      <c r="E10" s="55" t="s">
        <v>68</v>
      </c>
      <c r="F10" s="57">
        <v>41640</v>
      </c>
      <c r="G10" s="55"/>
      <c r="H10" s="55"/>
      <c r="I10" s="55"/>
      <c r="J10" s="55" t="s">
        <v>192</v>
      </c>
      <c r="K10" s="57">
        <v>41671</v>
      </c>
      <c r="L10" s="55"/>
      <c r="M10" s="56">
        <v>18</v>
      </c>
      <c r="N10" s="56" t="s">
        <v>6</v>
      </c>
      <c r="O10" s="57">
        <v>30416</v>
      </c>
      <c r="P10" s="55">
        <v>1</v>
      </c>
      <c r="Q10" s="55" t="s">
        <v>57</v>
      </c>
      <c r="R10" s="55" t="s">
        <v>193</v>
      </c>
      <c r="S10" s="116">
        <v>35337.33</v>
      </c>
      <c r="T10" s="55"/>
    </row>
    <row r="11" spans="1:21" ht="14">
      <c r="A11" s="55">
        <v>2064055</v>
      </c>
      <c r="B11" s="55" t="s">
        <v>446</v>
      </c>
      <c r="C11" s="55" t="s">
        <v>60</v>
      </c>
      <c r="D11" s="55" t="s">
        <v>447</v>
      </c>
      <c r="E11" s="55" t="s">
        <v>68</v>
      </c>
      <c r="F11" s="57">
        <v>41771</v>
      </c>
      <c r="G11" s="55"/>
      <c r="H11" s="55"/>
      <c r="I11" s="55"/>
      <c r="J11" s="55" t="s">
        <v>192</v>
      </c>
      <c r="K11" s="57">
        <v>41771</v>
      </c>
      <c r="L11" s="57">
        <v>41935</v>
      </c>
      <c r="M11" s="56">
        <v>18</v>
      </c>
      <c r="N11" s="56" t="s">
        <v>6</v>
      </c>
      <c r="O11" s="57">
        <v>29688</v>
      </c>
      <c r="P11" s="55">
        <v>1</v>
      </c>
      <c r="Q11" s="55" t="s">
        <v>57</v>
      </c>
      <c r="R11" s="55" t="s">
        <v>193</v>
      </c>
      <c r="S11" s="116">
        <v>35337.33</v>
      </c>
      <c r="T11" s="55"/>
    </row>
    <row r="12" spans="1:21" ht="14">
      <c r="A12" s="55">
        <v>2058681</v>
      </c>
      <c r="B12" s="55" t="s">
        <v>448</v>
      </c>
      <c r="C12" s="55" t="s">
        <v>60</v>
      </c>
      <c r="D12" s="55" t="s">
        <v>449</v>
      </c>
      <c r="E12" s="55" t="s">
        <v>68</v>
      </c>
      <c r="F12" s="57">
        <v>40770</v>
      </c>
      <c r="G12" s="55"/>
      <c r="H12" s="55"/>
      <c r="I12" s="55"/>
      <c r="J12" s="55" t="s">
        <v>192</v>
      </c>
      <c r="K12" s="57">
        <v>41801</v>
      </c>
      <c r="L12" s="55"/>
      <c r="M12" s="56">
        <v>18</v>
      </c>
      <c r="N12" s="56" t="s">
        <v>6</v>
      </c>
      <c r="O12" s="57">
        <v>24372</v>
      </c>
      <c r="P12" s="55">
        <v>1</v>
      </c>
      <c r="Q12" s="55" t="s">
        <v>57</v>
      </c>
      <c r="R12" s="55" t="s">
        <v>193</v>
      </c>
      <c r="S12" s="116">
        <v>35337.33</v>
      </c>
      <c r="T12" s="55"/>
    </row>
    <row r="13" spans="1:21" ht="14">
      <c r="A13" s="55">
        <v>1150412</v>
      </c>
      <c r="B13" s="55" t="s">
        <v>450</v>
      </c>
      <c r="C13" s="55" t="s">
        <v>60</v>
      </c>
      <c r="D13" s="55" t="s">
        <v>451</v>
      </c>
      <c r="E13" s="55" t="s">
        <v>68</v>
      </c>
      <c r="F13" s="57">
        <v>39114</v>
      </c>
      <c r="G13" s="55"/>
      <c r="H13" s="55"/>
      <c r="I13" s="55"/>
      <c r="J13" s="55" t="s">
        <v>192</v>
      </c>
      <c r="K13" s="57">
        <v>41852</v>
      </c>
      <c r="L13" s="55"/>
      <c r="M13" s="56">
        <v>18</v>
      </c>
      <c r="N13" s="56" t="s">
        <v>6</v>
      </c>
      <c r="O13" s="57">
        <v>27945</v>
      </c>
      <c r="P13" s="55">
        <v>1</v>
      </c>
      <c r="Q13" s="55" t="s">
        <v>57</v>
      </c>
      <c r="R13" s="115" t="s">
        <v>193</v>
      </c>
      <c r="S13" s="116">
        <v>35337.33</v>
      </c>
      <c r="T13" s="55"/>
    </row>
    <row r="14" spans="1:21" ht="14">
      <c r="A14" s="55">
        <v>2063982</v>
      </c>
      <c r="B14" s="55" t="s">
        <v>452</v>
      </c>
      <c r="C14" s="55" t="s">
        <v>106</v>
      </c>
      <c r="D14" s="55" t="s">
        <v>453</v>
      </c>
      <c r="E14" s="55" t="s">
        <v>68</v>
      </c>
      <c r="F14" s="57">
        <v>41751</v>
      </c>
      <c r="G14" s="55"/>
      <c r="H14" s="55"/>
      <c r="I14" s="55"/>
      <c r="J14" s="55" t="s">
        <v>192</v>
      </c>
      <c r="K14" s="57">
        <v>41913</v>
      </c>
      <c r="L14" s="55"/>
      <c r="M14" s="56">
        <v>18</v>
      </c>
      <c r="N14" s="56" t="s">
        <v>6</v>
      </c>
      <c r="O14" s="57">
        <v>29467</v>
      </c>
      <c r="P14" s="55">
        <v>1</v>
      </c>
      <c r="Q14" s="55" t="s">
        <v>57</v>
      </c>
      <c r="R14" s="55" t="s">
        <v>193</v>
      </c>
      <c r="S14" s="116">
        <v>35337.33</v>
      </c>
      <c r="T14" s="55"/>
    </row>
    <row r="15" spans="1:21" ht="14">
      <c r="A15" s="55">
        <v>2065121</v>
      </c>
      <c r="B15" s="55" t="s">
        <v>454</v>
      </c>
      <c r="C15" s="55" t="s">
        <v>106</v>
      </c>
      <c r="D15" s="55" t="s">
        <v>455</v>
      </c>
      <c r="E15" s="55" t="s">
        <v>68</v>
      </c>
      <c r="F15" s="57">
        <v>41913</v>
      </c>
      <c r="G15" s="55"/>
      <c r="H15" s="55"/>
      <c r="I15" s="55"/>
      <c r="J15" s="55" t="s">
        <v>192</v>
      </c>
      <c r="K15" s="57">
        <v>41913</v>
      </c>
      <c r="L15" s="55"/>
      <c r="M15" s="56">
        <v>18</v>
      </c>
      <c r="N15" s="56" t="s">
        <v>6</v>
      </c>
      <c r="O15" s="57">
        <v>25941</v>
      </c>
      <c r="P15" s="55">
        <v>1</v>
      </c>
      <c r="Q15" s="55" t="s">
        <v>57</v>
      </c>
      <c r="R15" s="55" t="s">
        <v>193</v>
      </c>
      <c r="S15" s="116">
        <v>35337.33</v>
      </c>
      <c r="T15" s="55"/>
    </row>
    <row r="16" spans="1:21" ht="14">
      <c r="A16" s="55">
        <v>2060991</v>
      </c>
      <c r="B16" s="55" t="s">
        <v>583</v>
      </c>
      <c r="C16" s="55" t="s">
        <v>106</v>
      </c>
      <c r="D16" s="55" t="s">
        <v>584</v>
      </c>
      <c r="E16" s="55" t="s">
        <v>585</v>
      </c>
      <c r="F16" s="57">
        <v>41200</v>
      </c>
      <c r="G16" s="55"/>
      <c r="H16" s="55"/>
      <c r="I16" s="55"/>
      <c r="J16" s="55" t="s">
        <v>192</v>
      </c>
      <c r="K16" s="57">
        <v>41640</v>
      </c>
      <c r="L16" s="55"/>
      <c r="M16" s="56">
        <v>19</v>
      </c>
      <c r="N16" s="56" t="s">
        <v>6</v>
      </c>
      <c r="O16" s="57">
        <v>31138</v>
      </c>
      <c r="P16" s="55">
        <v>1</v>
      </c>
      <c r="Q16" s="55" t="s">
        <v>57</v>
      </c>
      <c r="R16" s="55" t="s">
        <v>193</v>
      </c>
      <c r="S16" s="116">
        <v>36236.97</v>
      </c>
      <c r="T16" s="55"/>
    </row>
    <row r="17" spans="1:21" ht="14">
      <c r="A17" s="55">
        <v>2062887</v>
      </c>
      <c r="B17" s="55" t="s">
        <v>586</v>
      </c>
      <c r="C17" s="55" t="s">
        <v>66</v>
      </c>
      <c r="D17" s="55" t="s">
        <v>587</v>
      </c>
      <c r="E17" s="55" t="s">
        <v>85</v>
      </c>
      <c r="F17" s="57">
        <v>41554</v>
      </c>
      <c r="G17" s="55"/>
      <c r="H17" s="55"/>
      <c r="I17" s="55"/>
      <c r="J17" s="55" t="s">
        <v>192</v>
      </c>
      <c r="K17" s="57">
        <v>41640</v>
      </c>
      <c r="L17" s="55"/>
      <c r="M17" s="56">
        <v>19</v>
      </c>
      <c r="N17" s="56" t="s">
        <v>6</v>
      </c>
      <c r="O17" s="57">
        <v>26199</v>
      </c>
      <c r="P17" s="55">
        <v>1</v>
      </c>
      <c r="Q17" s="55" t="s">
        <v>57</v>
      </c>
      <c r="R17" s="55" t="s">
        <v>193</v>
      </c>
      <c r="S17" s="116">
        <v>36236.97</v>
      </c>
      <c r="T17" s="55"/>
    </row>
    <row r="18" spans="1:21" ht="14">
      <c r="A18" s="55">
        <v>1702304</v>
      </c>
      <c r="B18" s="55" t="s">
        <v>588</v>
      </c>
      <c r="C18" s="55" t="s">
        <v>66</v>
      </c>
      <c r="D18" s="55" t="s">
        <v>589</v>
      </c>
      <c r="E18" s="55" t="s">
        <v>590</v>
      </c>
      <c r="F18" s="57">
        <v>39022</v>
      </c>
      <c r="G18" s="55"/>
      <c r="H18" s="55"/>
      <c r="I18" s="55"/>
      <c r="J18" s="55" t="s">
        <v>192</v>
      </c>
      <c r="K18" s="57">
        <v>41699</v>
      </c>
      <c r="L18" s="55"/>
      <c r="M18" s="56">
        <v>19</v>
      </c>
      <c r="N18" s="56" t="s">
        <v>6</v>
      </c>
      <c r="O18" s="57">
        <v>25938</v>
      </c>
      <c r="P18" s="55">
        <v>1</v>
      </c>
      <c r="Q18" s="55" t="s">
        <v>57</v>
      </c>
      <c r="R18" s="55" t="s">
        <v>193</v>
      </c>
      <c r="S18" s="116">
        <v>36236.97</v>
      </c>
      <c r="T18" s="55"/>
    </row>
    <row r="19" spans="1:21" ht="14">
      <c r="A19" s="55">
        <v>834884</v>
      </c>
      <c r="B19" s="55" t="s">
        <v>591</v>
      </c>
      <c r="C19" s="55" t="s">
        <v>53</v>
      </c>
      <c r="D19" s="55" t="s">
        <v>592</v>
      </c>
      <c r="E19" s="55" t="s">
        <v>590</v>
      </c>
      <c r="F19" s="57">
        <v>40360</v>
      </c>
      <c r="G19" s="55"/>
      <c r="H19" s="55"/>
      <c r="I19" s="55"/>
      <c r="J19" s="55" t="s">
        <v>192</v>
      </c>
      <c r="K19" s="57">
        <v>41855</v>
      </c>
      <c r="L19" s="55"/>
      <c r="M19" s="56">
        <v>19</v>
      </c>
      <c r="N19" s="56" t="s">
        <v>6</v>
      </c>
      <c r="O19" s="57">
        <v>25802</v>
      </c>
      <c r="P19" s="55">
        <v>1</v>
      </c>
      <c r="Q19" s="55" t="s">
        <v>57</v>
      </c>
      <c r="R19" s="55" t="s">
        <v>193</v>
      </c>
      <c r="S19" s="116">
        <v>36236.97</v>
      </c>
      <c r="T19" s="55"/>
    </row>
    <row r="20" spans="1:21" ht="14">
      <c r="A20" s="55">
        <v>2057136</v>
      </c>
      <c r="B20" s="55" t="s">
        <v>593</v>
      </c>
      <c r="C20" s="55" t="s">
        <v>53</v>
      </c>
      <c r="D20" s="55" t="s">
        <v>594</v>
      </c>
      <c r="E20" s="55" t="s">
        <v>590</v>
      </c>
      <c r="F20" s="57">
        <v>40476</v>
      </c>
      <c r="G20" s="55"/>
      <c r="H20" s="55"/>
      <c r="I20" s="55"/>
      <c r="J20" s="55" t="s">
        <v>192</v>
      </c>
      <c r="K20" s="57">
        <v>41855</v>
      </c>
      <c r="L20" s="55"/>
      <c r="M20" s="56">
        <v>19</v>
      </c>
      <c r="N20" s="56" t="s">
        <v>6</v>
      </c>
      <c r="O20" s="57">
        <v>23621</v>
      </c>
      <c r="P20" s="55">
        <v>1</v>
      </c>
      <c r="Q20" s="55" t="s">
        <v>57</v>
      </c>
      <c r="R20" s="55" t="s">
        <v>193</v>
      </c>
      <c r="S20" s="116">
        <v>36236.97</v>
      </c>
      <c r="T20" s="55"/>
    </row>
    <row r="21" spans="1:21" ht="14">
      <c r="A21" s="55">
        <v>2057139</v>
      </c>
      <c r="B21" s="55" t="s">
        <v>595</v>
      </c>
      <c r="C21" s="55" t="s">
        <v>112</v>
      </c>
      <c r="D21" s="55" t="s">
        <v>596</v>
      </c>
      <c r="E21" s="55" t="s">
        <v>590</v>
      </c>
      <c r="F21" s="57">
        <v>40497</v>
      </c>
      <c r="G21" s="55"/>
      <c r="H21" s="55"/>
      <c r="I21" s="55"/>
      <c r="J21" s="55" t="s">
        <v>192</v>
      </c>
      <c r="K21" s="57">
        <v>41932</v>
      </c>
      <c r="L21" s="55"/>
      <c r="M21" s="56">
        <v>19</v>
      </c>
      <c r="N21" s="56" t="s">
        <v>6</v>
      </c>
      <c r="O21" s="57">
        <v>25648</v>
      </c>
      <c r="P21" s="55">
        <v>1</v>
      </c>
      <c r="Q21" s="55" t="s">
        <v>57</v>
      </c>
      <c r="R21" s="55" t="s">
        <v>193</v>
      </c>
      <c r="S21" s="116">
        <v>36236.97</v>
      </c>
      <c r="T21" s="55"/>
      <c r="U21" s="55"/>
    </row>
    <row r="22" spans="1:21" ht="14">
      <c r="A22" s="55">
        <v>2065271</v>
      </c>
      <c r="B22" s="55" t="s">
        <v>598</v>
      </c>
      <c r="C22" s="55" t="s">
        <v>53</v>
      </c>
      <c r="D22" s="55" t="s">
        <v>599</v>
      </c>
      <c r="E22" s="55" t="s">
        <v>585</v>
      </c>
      <c r="F22" s="57">
        <v>41932</v>
      </c>
      <c r="G22" s="55"/>
      <c r="H22" s="55"/>
      <c r="I22" s="55"/>
      <c r="J22" s="55" t="s">
        <v>192</v>
      </c>
      <c r="K22" s="57">
        <v>41932</v>
      </c>
      <c r="L22" s="55"/>
      <c r="M22" s="56">
        <v>19</v>
      </c>
      <c r="N22" s="56" t="s">
        <v>6</v>
      </c>
      <c r="O22" s="57">
        <v>30031</v>
      </c>
      <c r="P22" s="55">
        <v>1</v>
      </c>
      <c r="Q22" s="55" t="s">
        <v>57</v>
      </c>
      <c r="R22" s="55" t="s">
        <v>193</v>
      </c>
      <c r="S22" s="116">
        <v>36236.97</v>
      </c>
      <c r="T22" s="55"/>
      <c r="U22" s="55"/>
    </row>
    <row r="23" spans="1:21" ht="14">
      <c r="A23" s="55">
        <v>2063302</v>
      </c>
      <c r="B23" s="55" t="s">
        <v>742</v>
      </c>
      <c r="C23" s="55" t="s">
        <v>106</v>
      </c>
      <c r="D23" s="55" t="s">
        <v>743</v>
      </c>
      <c r="E23" s="55" t="s">
        <v>744</v>
      </c>
      <c r="F23" s="57">
        <v>41876</v>
      </c>
      <c r="G23" s="55"/>
      <c r="H23" s="55"/>
      <c r="I23" s="55"/>
      <c r="J23" s="55" t="s">
        <v>192</v>
      </c>
      <c r="K23" s="57">
        <v>41876</v>
      </c>
      <c r="L23" s="55"/>
      <c r="M23" s="56">
        <v>20</v>
      </c>
      <c r="N23" s="56" t="s">
        <v>6</v>
      </c>
      <c r="O23" s="57">
        <v>32055</v>
      </c>
      <c r="P23" s="55">
        <v>1</v>
      </c>
      <c r="Q23" s="55" t="s">
        <v>57</v>
      </c>
      <c r="R23" s="55" t="s">
        <v>193</v>
      </c>
      <c r="S23" s="116">
        <v>37255.68</v>
      </c>
      <c r="T23" s="55"/>
    </row>
    <row r="24" spans="1:21" ht="14">
      <c r="A24" s="55">
        <v>2062504</v>
      </c>
      <c r="B24" s="55" t="s">
        <v>770</v>
      </c>
      <c r="C24" s="55" t="s">
        <v>66</v>
      </c>
      <c r="D24" s="55" t="s">
        <v>771</v>
      </c>
      <c r="E24" s="55" t="s">
        <v>772</v>
      </c>
      <c r="F24" s="57">
        <v>41498</v>
      </c>
      <c r="G24" s="55"/>
      <c r="H24" s="55"/>
      <c r="I24" s="55"/>
      <c r="J24" s="55" t="s">
        <v>192</v>
      </c>
      <c r="K24" s="57">
        <v>41640</v>
      </c>
      <c r="L24" s="55"/>
      <c r="M24" s="56">
        <v>21</v>
      </c>
      <c r="N24" s="56" t="s">
        <v>6</v>
      </c>
      <c r="O24" s="57">
        <v>31341</v>
      </c>
      <c r="P24" s="55">
        <v>1</v>
      </c>
      <c r="Q24" s="55" t="s">
        <v>57</v>
      </c>
      <c r="R24" s="55" t="s">
        <v>193</v>
      </c>
      <c r="S24" s="116">
        <v>38314.080000000002</v>
      </c>
      <c r="T24" s="55"/>
    </row>
    <row r="25" spans="1:21" ht="14">
      <c r="A25" s="55">
        <v>2064077</v>
      </c>
      <c r="B25" s="55" t="s">
        <v>773</v>
      </c>
      <c r="C25" s="55" t="s">
        <v>106</v>
      </c>
      <c r="D25" s="55" t="s">
        <v>774</v>
      </c>
      <c r="E25" s="55" t="s">
        <v>775</v>
      </c>
      <c r="F25" s="57">
        <v>41771</v>
      </c>
      <c r="G25" s="55"/>
      <c r="H25" s="55"/>
      <c r="I25" s="55"/>
      <c r="J25" s="55" t="s">
        <v>192</v>
      </c>
      <c r="K25" s="57">
        <v>41771</v>
      </c>
      <c r="L25" s="55"/>
      <c r="M25" s="56">
        <v>21</v>
      </c>
      <c r="N25" s="56" t="s">
        <v>6</v>
      </c>
      <c r="O25" s="57">
        <v>28921</v>
      </c>
      <c r="P25" s="55">
        <v>1</v>
      </c>
      <c r="Q25" s="55" t="s">
        <v>57</v>
      </c>
      <c r="R25" s="55" t="s">
        <v>193</v>
      </c>
      <c r="S25" s="116">
        <v>38314.080000000002</v>
      </c>
      <c r="T25" s="55"/>
    </row>
    <row r="26" spans="1:21" ht="14">
      <c r="A26" s="55">
        <v>2064521</v>
      </c>
      <c r="B26" s="55" t="s">
        <v>776</v>
      </c>
      <c r="C26" s="55" t="s">
        <v>106</v>
      </c>
      <c r="D26" s="55" t="s">
        <v>777</v>
      </c>
      <c r="E26" s="55" t="s">
        <v>778</v>
      </c>
      <c r="F26" s="57">
        <v>41841</v>
      </c>
      <c r="G26" s="55"/>
      <c r="H26" s="55"/>
      <c r="I26" s="55"/>
      <c r="J26" s="55" t="s">
        <v>192</v>
      </c>
      <c r="K26" s="57">
        <v>41841</v>
      </c>
      <c r="L26" s="55"/>
      <c r="M26" s="56">
        <v>21</v>
      </c>
      <c r="N26" s="56" t="s">
        <v>6</v>
      </c>
      <c r="O26" s="57">
        <v>26102</v>
      </c>
      <c r="P26" s="55">
        <v>1</v>
      </c>
      <c r="Q26" s="55" t="s">
        <v>57</v>
      </c>
      <c r="R26" s="55" t="s">
        <v>193</v>
      </c>
      <c r="S26" s="116">
        <v>38314.080000000002</v>
      </c>
      <c r="T26" s="55"/>
    </row>
    <row r="27" spans="1:21" ht="14">
      <c r="A27" s="55">
        <v>2064917</v>
      </c>
      <c r="B27" s="55" t="s">
        <v>779</v>
      </c>
      <c r="C27" s="55" t="s">
        <v>106</v>
      </c>
      <c r="D27" s="55" t="s">
        <v>780</v>
      </c>
      <c r="E27" s="55" t="s">
        <v>778</v>
      </c>
      <c r="F27" s="57">
        <v>41890</v>
      </c>
      <c r="G27" s="55"/>
      <c r="H27" s="55"/>
      <c r="I27" s="55"/>
      <c r="J27" s="55" t="s">
        <v>192</v>
      </c>
      <c r="K27" s="57">
        <v>41890</v>
      </c>
      <c r="L27" s="55"/>
      <c r="M27" s="56">
        <v>21</v>
      </c>
      <c r="N27" s="56" t="s">
        <v>6</v>
      </c>
      <c r="O27" s="57">
        <v>24238</v>
      </c>
      <c r="P27" s="55">
        <v>1</v>
      </c>
      <c r="Q27" s="55" t="s">
        <v>57</v>
      </c>
      <c r="R27" s="55" t="s">
        <v>193</v>
      </c>
      <c r="S27" s="116">
        <v>38314.080000000002</v>
      </c>
      <c r="T27" s="55"/>
    </row>
    <row r="28" spans="1:21" ht="14">
      <c r="A28" s="55">
        <v>2064448</v>
      </c>
      <c r="B28" s="55" t="s">
        <v>954</v>
      </c>
      <c r="C28" s="55" t="s">
        <v>60</v>
      </c>
      <c r="D28" s="55" t="s">
        <v>955</v>
      </c>
      <c r="E28" s="55" t="s">
        <v>956</v>
      </c>
      <c r="F28" s="57">
        <v>41834</v>
      </c>
      <c r="G28" s="55"/>
      <c r="H28" s="55"/>
      <c r="I28" s="55"/>
      <c r="J28" s="55" t="s">
        <v>192</v>
      </c>
      <c r="K28" s="57">
        <v>41834</v>
      </c>
      <c r="L28" s="55"/>
      <c r="M28" s="56">
        <v>22</v>
      </c>
      <c r="N28" s="56" t="s">
        <v>6</v>
      </c>
      <c r="O28" s="57">
        <v>31516</v>
      </c>
      <c r="P28" s="55">
        <v>1</v>
      </c>
      <c r="Q28" s="55" t="s">
        <v>57</v>
      </c>
      <c r="R28" s="55" t="s">
        <v>193</v>
      </c>
      <c r="S28" s="116">
        <v>39425.4</v>
      </c>
      <c r="T28" s="55"/>
    </row>
    <row r="29" spans="1:21" ht="14">
      <c r="A29" s="55">
        <v>2065090</v>
      </c>
      <c r="B29" s="55" t="s">
        <v>957</v>
      </c>
      <c r="C29" s="55" t="s">
        <v>66</v>
      </c>
      <c r="D29" s="55" t="s">
        <v>958</v>
      </c>
      <c r="E29" s="55" t="s">
        <v>956</v>
      </c>
      <c r="F29" s="57">
        <v>41911</v>
      </c>
      <c r="G29" s="55"/>
      <c r="H29" s="55"/>
      <c r="I29" s="55"/>
      <c r="J29" s="55" t="s">
        <v>192</v>
      </c>
      <c r="K29" s="57">
        <v>41911</v>
      </c>
      <c r="L29" s="57">
        <v>41915</v>
      </c>
      <c r="M29" s="56">
        <v>22</v>
      </c>
      <c r="N29" s="56" t="s">
        <v>6</v>
      </c>
      <c r="O29" s="57">
        <v>30953</v>
      </c>
      <c r="P29" s="55">
        <v>1</v>
      </c>
      <c r="Q29" s="55" t="s">
        <v>57</v>
      </c>
      <c r="R29" s="55" t="s">
        <v>193</v>
      </c>
      <c r="S29" s="116">
        <v>39425.4</v>
      </c>
      <c r="T29" s="55"/>
    </row>
    <row r="30" spans="1:21" ht="14">
      <c r="A30" s="55">
        <v>1754458</v>
      </c>
      <c r="B30" s="55" t="s">
        <v>1029</v>
      </c>
      <c r="C30" s="55" t="s">
        <v>106</v>
      </c>
      <c r="D30" s="55" t="s">
        <v>1030</v>
      </c>
      <c r="E30" s="55" t="s">
        <v>1031</v>
      </c>
      <c r="F30" s="57">
        <v>41579</v>
      </c>
      <c r="G30" s="55"/>
      <c r="H30" s="55"/>
      <c r="I30" s="55"/>
      <c r="J30" s="55" t="s">
        <v>192</v>
      </c>
      <c r="K30" s="57">
        <v>41640</v>
      </c>
      <c r="L30" s="55"/>
      <c r="M30" s="56">
        <v>23</v>
      </c>
      <c r="N30" s="56" t="s">
        <v>6</v>
      </c>
      <c r="O30" s="57">
        <v>31684</v>
      </c>
      <c r="P30" s="55">
        <v>1</v>
      </c>
      <c r="Q30" s="55" t="s">
        <v>57</v>
      </c>
      <c r="R30" s="55" t="s">
        <v>193</v>
      </c>
      <c r="S30" s="116">
        <v>40682.25</v>
      </c>
      <c r="T30" s="55"/>
    </row>
    <row r="31" spans="1:21" ht="14">
      <c r="A31" s="55">
        <v>2063661</v>
      </c>
      <c r="B31" s="55" t="s">
        <v>1233</v>
      </c>
      <c r="C31" s="55" t="s">
        <v>106</v>
      </c>
      <c r="D31" s="55" t="s">
        <v>1234</v>
      </c>
      <c r="E31" s="55" t="s">
        <v>1235</v>
      </c>
      <c r="F31" s="57">
        <v>41715</v>
      </c>
      <c r="G31" s="55"/>
      <c r="H31" s="55"/>
      <c r="I31" s="55"/>
      <c r="J31" s="55" t="s">
        <v>192</v>
      </c>
      <c r="K31" s="57">
        <v>41715</v>
      </c>
      <c r="L31" s="55"/>
      <c r="M31" s="56">
        <v>26</v>
      </c>
      <c r="N31" s="56" t="s">
        <v>6</v>
      </c>
      <c r="O31" s="57">
        <v>31331</v>
      </c>
      <c r="P31" s="55">
        <v>1</v>
      </c>
      <c r="Q31" s="55" t="s">
        <v>57</v>
      </c>
      <c r="R31" s="55" t="s">
        <v>193</v>
      </c>
      <c r="S31" s="116">
        <v>44717.4</v>
      </c>
      <c r="T31" s="55"/>
    </row>
    <row r="32" spans="1:21" ht="14">
      <c r="A32" s="55">
        <v>2061200</v>
      </c>
      <c r="B32" s="55" t="s">
        <v>1236</v>
      </c>
      <c r="C32" s="55" t="s">
        <v>106</v>
      </c>
      <c r="D32" s="55" t="s">
        <v>1237</v>
      </c>
      <c r="E32" s="55" t="s">
        <v>1235</v>
      </c>
      <c r="F32" s="57">
        <v>41246</v>
      </c>
      <c r="G32" s="55"/>
      <c r="H32" s="55"/>
      <c r="I32" s="55"/>
      <c r="J32" s="55" t="s">
        <v>192</v>
      </c>
      <c r="K32" s="57">
        <v>41733</v>
      </c>
      <c r="L32" s="55"/>
      <c r="M32" s="56">
        <v>26</v>
      </c>
      <c r="N32" s="56" t="s">
        <v>6</v>
      </c>
      <c r="O32" s="57">
        <v>31699</v>
      </c>
      <c r="P32" s="55">
        <v>1</v>
      </c>
      <c r="Q32" s="55" t="s">
        <v>57</v>
      </c>
      <c r="R32" s="55" t="s">
        <v>193</v>
      </c>
      <c r="S32" s="116">
        <v>44717.4</v>
      </c>
      <c r="T32" s="55"/>
    </row>
    <row r="33" spans="1:20" ht="14">
      <c r="A33" s="55">
        <v>2062462</v>
      </c>
      <c r="B33" s="55" t="s">
        <v>1257</v>
      </c>
      <c r="C33" s="55" t="s">
        <v>112</v>
      </c>
      <c r="D33" s="55" t="s">
        <v>1258</v>
      </c>
      <c r="E33" s="55" t="s">
        <v>1259</v>
      </c>
      <c r="F33" s="57">
        <v>41494</v>
      </c>
      <c r="G33" s="55"/>
      <c r="H33" s="55"/>
      <c r="I33" s="55"/>
      <c r="J33" s="55" t="s">
        <v>192</v>
      </c>
      <c r="K33" s="57">
        <v>41640</v>
      </c>
      <c r="L33" s="55"/>
      <c r="M33" s="56">
        <v>27</v>
      </c>
      <c r="N33" s="56" t="s">
        <v>6</v>
      </c>
      <c r="O33" s="57">
        <v>31984</v>
      </c>
      <c r="P33" s="55">
        <v>1</v>
      </c>
      <c r="Q33" s="55" t="s">
        <v>57</v>
      </c>
      <c r="R33" s="55" t="s">
        <v>193</v>
      </c>
      <c r="S33" s="116">
        <v>46278.54</v>
      </c>
      <c r="T33" s="55"/>
    </row>
    <row r="34" spans="1:20" ht="14">
      <c r="A34" s="55">
        <v>2063122</v>
      </c>
      <c r="B34" s="55" t="s">
        <v>1285</v>
      </c>
      <c r="C34" s="55" t="s">
        <v>106</v>
      </c>
      <c r="D34" s="55" t="s">
        <v>1286</v>
      </c>
      <c r="E34" s="55" t="s">
        <v>1287</v>
      </c>
      <c r="F34" s="57">
        <v>41609</v>
      </c>
      <c r="G34" s="55"/>
      <c r="H34" s="55"/>
      <c r="I34" s="55"/>
      <c r="J34" s="55" t="s">
        <v>192</v>
      </c>
      <c r="K34" s="57">
        <v>41699</v>
      </c>
      <c r="L34" s="55"/>
      <c r="M34" s="56">
        <v>28</v>
      </c>
      <c r="N34" s="56" t="s">
        <v>6</v>
      </c>
      <c r="O34" s="57">
        <v>31235</v>
      </c>
      <c r="P34" s="55">
        <v>1</v>
      </c>
      <c r="Q34" s="55" t="s">
        <v>57</v>
      </c>
      <c r="R34" s="55" t="s">
        <v>193</v>
      </c>
      <c r="S34" s="116">
        <v>48038.13</v>
      </c>
      <c r="T34" s="55"/>
    </row>
    <row r="35" spans="1:20" ht="14">
      <c r="A35" s="55">
        <v>1852081</v>
      </c>
      <c r="B35" s="55" t="s">
        <v>52</v>
      </c>
      <c r="C35" s="55" t="s">
        <v>53</v>
      </c>
      <c r="D35" s="55" t="s">
        <v>54</v>
      </c>
      <c r="E35" s="55" t="s">
        <v>55</v>
      </c>
      <c r="F35" s="57">
        <v>40575</v>
      </c>
      <c r="G35" s="55"/>
      <c r="H35" s="55"/>
      <c r="I35" s="55"/>
      <c r="J35" s="55" t="s">
        <v>56</v>
      </c>
      <c r="K35" s="57">
        <v>41640</v>
      </c>
      <c r="L35" s="55"/>
      <c r="M35" s="56">
        <v>18</v>
      </c>
      <c r="N35" s="56" t="s">
        <v>6</v>
      </c>
      <c r="O35" s="57">
        <v>31915</v>
      </c>
      <c r="P35" s="55">
        <v>1</v>
      </c>
      <c r="Q35" s="55" t="s">
        <v>57</v>
      </c>
      <c r="R35" s="55" t="s">
        <v>58</v>
      </c>
      <c r="S35" s="116">
        <v>29447.78</v>
      </c>
      <c r="T35" s="55"/>
    </row>
    <row r="36" spans="1:20" ht="14">
      <c r="A36" s="55">
        <v>2061602</v>
      </c>
      <c r="B36" s="55" t="s">
        <v>59</v>
      </c>
      <c r="C36" s="55" t="s">
        <v>60</v>
      </c>
      <c r="D36" s="55" t="s">
        <v>61</v>
      </c>
      <c r="E36" s="55" t="s">
        <v>62</v>
      </c>
      <c r="F36" s="57">
        <v>41344</v>
      </c>
      <c r="G36" s="55"/>
      <c r="H36" s="55"/>
      <c r="I36" s="55"/>
      <c r="J36" s="55" t="s">
        <v>56</v>
      </c>
      <c r="K36" s="57">
        <v>41862</v>
      </c>
      <c r="L36" s="55"/>
      <c r="M36" s="56">
        <v>18</v>
      </c>
      <c r="N36" s="56" t="s">
        <v>6</v>
      </c>
      <c r="O36" s="57">
        <v>27762</v>
      </c>
      <c r="P36" s="55">
        <v>1</v>
      </c>
      <c r="Q36" s="55" t="s">
        <v>57</v>
      </c>
      <c r="R36" s="55" t="s">
        <v>58</v>
      </c>
      <c r="S36" s="116">
        <v>29447.78</v>
      </c>
      <c r="T36" s="55"/>
    </row>
    <row r="37" spans="1:20" ht="14">
      <c r="A37" s="55">
        <v>2062254</v>
      </c>
      <c r="B37" s="55" t="s">
        <v>111</v>
      </c>
      <c r="C37" s="55" t="s">
        <v>112</v>
      </c>
      <c r="D37" s="55" t="s">
        <v>113</v>
      </c>
      <c r="E37" s="55" t="s">
        <v>114</v>
      </c>
      <c r="F37" s="57">
        <v>41456</v>
      </c>
      <c r="G37" s="55"/>
      <c r="H37" s="55"/>
      <c r="I37" s="55"/>
      <c r="J37" s="55" t="s">
        <v>115</v>
      </c>
      <c r="K37" s="57">
        <v>41884</v>
      </c>
      <c r="L37" s="55"/>
      <c r="M37" s="56">
        <v>16</v>
      </c>
      <c r="N37" s="56" t="s">
        <v>6</v>
      </c>
      <c r="O37" s="57">
        <v>20711</v>
      </c>
      <c r="P37" s="55">
        <v>0.45</v>
      </c>
      <c r="Q37" s="55" t="s">
        <v>57</v>
      </c>
      <c r="R37" s="55" t="s">
        <v>116</v>
      </c>
      <c r="S37" s="116">
        <v>13894.48</v>
      </c>
      <c r="T37" s="55"/>
    </row>
    <row r="38" spans="1:20" ht="14">
      <c r="A38" s="55">
        <v>2054808</v>
      </c>
      <c r="B38" s="55" t="s">
        <v>117</v>
      </c>
      <c r="C38" s="55" t="s">
        <v>112</v>
      </c>
      <c r="D38" s="55" t="s">
        <v>118</v>
      </c>
      <c r="E38" s="55" t="s">
        <v>114</v>
      </c>
      <c r="F38" s="57">
        <v>40091</v>
      </c>
      <c r="G38" s="55"/>
      <c r="H38" s="55"/>
      <c r="I38" s="55"/>
      <c r="J38" s="55" t="s">
        <v>115</v>
      </c>
      <c r="K38" s="57">
        <v>41913</v>
      </c>
      <c r="L38" s="55"/>
      <c r="M38" s="56">
        <v>16</v>
      </c>
      <c r="N38" s="56" t="s">
        <v>6</v>
      </c>
      <c r="O38" s="57">
        <v>32073</v>
      </c>
      <c r="P38" s="55">
        <v>0.5</v>
      </c>
      <c r="Q38" s="55" t="s">
        <v>57</v>
      </c>
      <c r="R38" s="55" t="s">
        <v>116</v>
      </c>
      <c r="S38" s="116">
        <v>15438.31</v>
      </c>
      <c r="T38" s="55"/>
    </row>
    <row r="39" spans="1:20" ht="14">
      <c r="A39" s="55">
        <v>1818231</v>
      </c>
      <c r="B39" s="55" t="s">
        <v>315</v>
      </c>
      <c r="C39" s="55" t="s">
        <v>53</v>
      </c>
      <c r="D39" s="55" t="s">
        <v>316</v>
      </c>
      <c r="E39" s="55" t="s">
        <v>101</v>
      </c>
      <c r="F39" s="57">
        <v>38593</v>
      </c>
      <c r="G39" s="57">
        <v>42005</v>
      </c>
      <c r="H39" s="55"/>
      <c r="I39" s="55"/>
      <c r="J39" s="55" t="s">
        <v>192</v>
      </c>
      <c r="K39" s="57">
        <v>41913</v>
      </c>
      <c r="L39" s="55"/>
      <c r="M39" s="56">
        <v>16</v>
      </c>
      <c r="N39" s="56" t="s">
        <v>7</v>
      </c>
      <c r="O39" s="57">
        <v>31645</v>
      </c>
      <c r="P39" s="55">
        <v>1</v>
      </c>
      <c r="Q39" s="55" t="s">
        <v>57</v>
      </c>
      <c r="R39" s="55" t="s">
        <v>193</v>
      </c>
      <c r="S39" s="116">
        <v>35367.760000000002</v>
      </c>
      <c r="T39" s="55"/>
    </row>
    <row r="40" spans="1:20" ht="14">
      <c r="A40" s="55">
        <v>1709773</v>
      </c>
      <c r="B40" s="55" t="s">
        <v>456</v>
      </c>
      <c r="C40" s="55" t="s">
        <v>60</v>
      </c>
      <c r="D40" s="55" t="s">
        <v>457</v>
      </c>
      <c r="E40" s="55" t="s">
        <v>77</v>
      </c>
      <c r="F40" s="57">
        <v>39260</v>
      </c>
      <c r="G40" s="55"/>
      <c r="H40" s="55"/>
      <c r="I40" s="55"/>
      <c r="J40" s="55" t="s">
        <v>192</v>
      </c>
      <c r="K40" s="57">
        <v>41743</v>
      </c>
      <c r="L40" s="55"/>
      <c r="M40" s="56">
        <v>18</v>
      </c>
      <c r="N40" s="56" t="s">
        <v>7</v>
      </c>
      <c r="O40" s="57">
        <v>24610</v>
      </c>
      <c r="P40" s="55">
        <v>1</v>
      </c>
      <c r="Q40" s="55" t="s">
        <v>57</v>
      </c>
      <c r="R40" s="55" t="s">
        <v>193</v>
      </c>
      <c r="S40" s="116">
        <v>37104.199999999997</v>
      </c>
      <c r="T40" s="55"/>
    </row>
    <row r="41" spans="1:20" ht="14">
      <c r="A41" s="55">
        <v>2060697</v>
      </c>
      <c r="B41" s="55" t="s">
        <v>1032</v>
      </c>
      <c r="C41" s="55" t="s">
        <v>66</v>
      </c>
      <c r="D41" s="55" t="s">
        <v>1033</v>
      </c>
      <c r="E41" s="55" t="s">
        <v>104</v>
      </c>
      <c r="F41" s="57">
        <v>41134</v>
      </c>
      <c r="G41" s="57">
        <v>42005</v>
      </c>
      <c r="H41" s="55"/>
      <c r="I41" s="55"/>
      <c r="J41" s="55" t="s">
        <v>192</v>
      </c>
      <c r="K41" s="57">
        <v>41640</v>
      </c>
      <c r="L41" s="55"/>
      <c r="M41" s="56">
        <v>23</v>
      </c>
      <c r="N41" s="56" t="s">
        <v>7</v>
      </c>
      <c r="O41" s="57">
        <v>24211</v>
      </c>
      <c r="P41" s="55">
        <v>1</v>
      </c>
      <c r="Q41" s="55" t="s">
        <v>57</v>
      </c>
      <c r="R41" s="55" t="s">
        <v>193</v>
      </c>
      <c r="S41" s="116">
        <v>42716.36</v>
      </c>
      <c r="T41" s="55"/>
    </row>
    <row r="42" spans="1:20" ht="14">
      <c r="A42" s="55">
        <v>2061404</v>
      </c>
      <c r="B42" s="55" t="s">
        <v>1034</v>
      </c>
      <c r="C42" s="55" t="s">
        <v>60</v>
      </c>
      <c r="D42" s="55" t="s">
        <v>1035</v>
      </c>
      <c r="E42" s="55" t="s">
        <v>1036</v>
      </c>
      <c r="F42" s="57">
        <v>41316</v>
      </c>
      <c r="G42" s="57">
        <v>42005</v>
      </c>
      <c r="H42" s="55"/>
      <c r="I42" s="55"/>
      <c r="J42" s="55" t="s">
        <v>192</v>
      </c>
      <c r="K42" s="57">
        <v>41640</v>
      </c>
      <c r="L42" s="55"/>
      <c r="M42" s="56">
        <v>23</v>
      </c>
      <c r="N42" s="56" t="s">
        <v>7</v>
      </c>
      <c r="O42" s="57">
        <v>28321</v>
      </c>
      <c r="P42" s="55">
        <v>1</v>
      </c>
      <c r="Q42" s="55" t="s">
        <v>57</v>
      </c>
      <c r="R42" s="55" t="s">
        <v>193</v>
      </c>
      <c r="S42" s="116">
        <v>42716.36</v>
      </c>
      <c r="T42" s="55"/>
    </row>
    <row r="43" spans="1:20" ht="14">
      <c r="A43" s="55">
        <v>2061423</v>
      </c>
      <c r="B43" s="55" t="s">
        <v>1037</v>
      </c>
      <c r="C43" s="55" t="s">
        <v>60</v>
      </c>
      <c r="D43" s="55" t="s">
        <v>1038</v>
      </c>
      <c r="E43" s="55" t="s">
        <v>1036</v>
      </c>
      <c r="F43" s="57">
        <v>41316</v>
      </c>
      <c r="G43" s="57">
        <v>42005</v>
      </c>
      <c r="H43" s="55"/>
      <c r="I43" s="55"/>
      <c r="J43" s="55" t="s">
        <v>192</v>
      </c>
      <c r="K43" s="57">
        <v>41640</v>
      </c>
      <c r="L43" s="55"/>
      <c r="M43" s="56">
        <v>23</v>
      </c>
      <c r="N43" s="56" t="s">
        <v>7</v>
      </c>
      <c r="O43" s="57">
        <v>23478</v>
      </c>
      <c r="P43" s="55">
        <v>1</v>
      </c>
      <c r="Q43" s="55" t="s">
        <v>57</v>
      </c>
      <c r="R43" s="55" t="s">
        <v>193</v>
      </c>
      <c r="S43" s="116">
        <v>42716.36</v>
      </c>
      <c r="T43" s="55"/>
    </row>
    <row r="44" spans="1:20" ht="14">
      <c r="A44" s="55">
        <v>2061425</v>
      </c>
      <c r="B44" s="55" t="s">
        <v>1039</v>
      </c>
      <c r="C44" s="55" t="s">
        <v>60</v>
      </c>
      <c r="D44" s="55" t="s">
        <v>1040</v>
      </c>
      <c r="E44" s="55" t="s">
        <v>1041</v>
      </c>
      <c r="F44" s="57">
        <v>41306</v>
      </c>
      <c r="G44" s="57">
        <v>42005</v>
      </c>
      <c r="H44" s="55"/>
      <c r="I44" s="55"/>
      <c r="J44" s="55" t="s">
        <v>192</v>
      </c>
      <c r="K44" s="57">
        <v>41640</v>
      </c>
      <c r="L44" s="55"/>
      <c r="M44" s="56">
        <v>23</v>
      </c>
      <c r="N44" s="56" t="s">
        <v>7</v>
      </c>
      <c r="O44" s="57">
        <v>21239</v>
      </c>
      <c r="P44" s="55">
        <v>1</v>
      </c>
      <c r="Q44" s="55" t="s">
        <v>57</v>
      </c>
      <c r="R44" s="55" t="s">
        <v>193</v>
      </c>
      <c r="S44" s="116">
        <v>42716.36</v>
      </c>
      <c r="T44" s="55"/>
    </row>
    <row r="45" spans="1:20" ht="14">
      <c r="A45" s="55">
        <v>2061555</v>
      </c>
      <c r="B45" s="55" t="s">
        <v>1042</v>
      </c>
      <c r="C45" s="55" t="s">
        <v>60</v>
      </c>
      <c r="D45" s="55" t="s">
        <v>1043</v>
      </c>
      <c r="E45" s="55" t="s">
        <v>1044</v>
      </c>
      <c r="F45" s="57">
        <v>41337</v>
      </c>
      <c r="G45" s="57">
        <v>42005</v>
      </c>
      <c r="H45" s="55"/>
      <c r="I45" s="55"/>
      <c r="J45" s="55" t="s">
        <v>192</v>
      </c>
      <c r="K45" s="57">
        <v>41640</v>
      </c>
      <c r="L45" s="55"/>
      <c r="M45" s="56">
        <v>23</v>
      </c>
      <c r="N45" s="56" t="s">
        <v>7</v>
      </c>
      <c r="O45" s="57">
        <v>30043</v>
      </c>
      <c r="P45" s="55">
        <v>1</v>
      </c>
      <c r="Q45" s="55" t="s">
        <v>57</v>
      </c>
      <c r="R45" s="55" t="s">
        <v>193</v>
      </c>
      <c r="S45" s="116">
        <v>42716.36</v>
      </c>
      <c r="T45" s="55"/>
    </row>
    <row r="46" spans="1:20" ht="14">
      <c r="A46" s="55">
        <v>2061915</v>
      </c>
      <c r="B46" s="55" t="s">
        <v>1045</v>
      </c>
      <c r="C46" s="55" t="s">
        <v>60</v>
      </c>
      <c r="D46" s="55" t="s">
        <v>1046</v>
      </c>
      <c r="E46" s="55" t="s">
        <v>1044</v>
      </c>
      <c r="F46" s="57">
        <v>41395</v>
      </c>
      <c r="G46" s="57">
        <v>42005</v>
      </c>
      <c r="H46" s="55"/>
      <c r="I46" s="55"/>
      <c r="J46" s="55" t="s">
        <v>192</v>
      </c>
      <c r="K46" s="57">
        <v>41640</v>
      </c>
      <c r="L46" s="55"/>
      <c r="M46" s="56">
        <v>23</v>
      </c>
      <c r="N46" s="56" t="s">
        <v>7</v>
      </c>
      <c r="O46" s="57">
        <v>30497</v>
      </c>
      <c r="P46" s="55">
        <v>1</v>
      </c>
      <c r="Q46" s="55" t="s">
        <v>57</v>
      </c>
      <c r="R46" s="55" t="s">
        <v>193</v>
      </c>
      <c r="S46" s="116">
        <v>42716.36</v>
      </c>
      <c r="T46" s="55"/>
    </row>
    <row r="47" spans="1:20" ht="14">
      <c r="A47" s="55">
        <v>2060201</v>
      </c>
      <c r="B47" s="55" t="s">
        <v>1047</v>
      </c>
      <c r="C47" s="55" t="s">
        <v>53</v>
      </c>
      <c r="D47" s="55" t="s">
        <v>1048</v>
      </c>
      <c r="E47" s="55" t="s">
        <v>1049</v>
      </c>
      <c r="F47" s="57">
        <v>41043</v>
      </c>
      <c r="G47" s="57">
        <v>42005</v>
      </c>
      <c r="H47" s="55"/>
      <c r="I47" s="55"/>
      <c r="J47" s="55" t="s">
        <v>192</v>
      </c>
      <c r="K47" s="57">
        <v>41852</v>
      </c>
      <c r="L47" s="55"/>
      <c r="M47" s="56">
        <v>23</v>
      </c>
      <c r="N47" s="56" t="s">
        <v>7</v>
      </c>
      <c r="O47" s="57">
        <v>23536</v>
      </c>
      <c r="P47" s="55">
        <v>1</v>
      </c>
      <c r="Q47" s="55" t="s">
        <v>57</v>
      </c>
      <c r="R47" s="55" t="s">
        <v>193</v>
      </c>
      <c r="S47" s="116">
        <v>42716.36</v>
      </c>
      <c r="T47" s="55"/>
    </row>
    <row r="48" spans="1:20" ht="14">
      <c r="A48" s="55">
        <v>1587261</v>
      </c>
      <c r="B48" s="55" t="s">
        <v>318</v>
      </c>
      <c r="C48" s="55" t="s">
        <v>53</v>
      </c>
      <c r="D48" s="55" t="s">
        <v>319</v>
      </c>
      <c r="E48" s="55" t="s">
        <v>101</v>
      </c>
      <c r="F48" s="57">
        <v>38628</v>
      </c>
      <c r="G48" s="57">
        <v>42005</v>
      </c>
      <c r="H48" s="55"/>
      <c r="I48" s="55"/>
      <c r="J48" s="55" t="s">
        <v>192</v>
      </c>
      <c r="K48" s="57">
        <v>41640</v>
      </c>
      <c r="L48" s="55"/>
      <c r="M48" s="56">
        <v>16</v>
      </c>
      <c r="N48" s="56" t="s">
        <v>8</v>
      </c>
      <c r="O48" s="57">
        <v>31282</v>
      </c>
      <c r="P48" s="55">
        <v>0.8</v>
      </c>
      <c r="Q48" s="55" t="s">
        <v>57</v>
      </c>
      <c r="R48" s="55" t="s">
        <v>193</v>
      </c>
      <c r="S48" s="116">
        <v>29708.92</v>
      </c>
      <c r="T48" s="55"/>
    </row>
    <row r="49" spans="1:20" ht="14">
      <c r="A49" s="55">
        <v>2056181</v>
      </c>
      <c r="B49" s="55" t="s">
        <v>458</v>
      </c>
      <c r="C49" s="55" t="s">
        <v>60</v>
      </c>
      <c r="D49" s="55" t="s">
        <v>459</v>
      </c>
      <c r="E49" s="55" t="s">
        <v>68</v>
      </c>
      <c r="F49" s="57">
        <v>40371</v>
      </c>
      <c r="G49" s="57">
        <v>42005</v>
      </c>
      <c r="H49" s="55"/>
      <c r="I49" s="55"/>
      <c r="J49" s="55" t="s">
        <v>192</v>
      </c>
      <c r="K49" s="57">
        <v>41640</v>
      </c>
      <c r="L49" s="55"/>
      <c r="M49" s="56">
        <v>18</v>
      </c>
      <c r="N49" s="56" t="s">
        <v>8</v>
      </c>
      <c r="O49" s="57">
        <v>27205</v>
      </c>
      <c r="P49" s="55">
        <v>1</v>
      </c>
      <c r="Q49" s="55" t="s">
        <v>57</v>
      </c>
      <c r="R49" s="55" t="s">
        <v>193</v>
      </c>
      <c r="S49" s="116">
        <v>38959.410000000003</v>
      </c>
      <c r="T49" s="55"/>
    </row>
    <row r="50" spans="1:20" ht="14">
      <c r="A50" s="55">
        <v>2064318</v>
      </c>
      <c r="B50" s="55" t="s">
        <v>460</v>
      </c>
      <c r="C50" s="55" t="s">
        <v>106</v>
      </c>
      <c r="D50" s="55" t="s">
        <v>461</v>
      </c>
      <c r="E50" s="55" t="s">
        <v>68</v>
      </c>
      <c r="F50" s="57">
        <v>41820</v>
      </c>
      <c r="G50" s="55"/>
      <c r="H50" s="55"/>
      <c r="I50" s="55"/>
      <c r="J50" s="55" t="s">
        <v>192</v>
      </c>
      <c r="K50" s="57">
        <v>41820</v>
      </c>
      <c r="L50" s="55"/>
      <c r="M50" s="56">
        <v>18</v>
      </c>
      <c r="N50" s="56" t="s">
        <v>8</v>
      </c>
      <c r="O50" s="57">
        <v>31194</v>
      </c>
      <c r="P50" s="55">
        <v>1</v>
      </c>
      <c r="Q50" s="55" t="s">
        <v>57</v>
      </c>
      <c r="R50" s="55" t="s">
        <v>193</v>
      </c>
      <c r="S50" s="116">
        <v>38959.410000000003</v>
      </c>
      <c r="T50" s="55"/>
    </row>
    <row r="51" spans="1:20" ht="14">
      <c r="A51" s="55">
        <v>2060164</v>
      </c>
      <c r="B51" s="55" t="s">
        <v>781</v>
      </c>
      <c r="C51" s="55" t="s">
        <v>53</v>
      </c>
      <c r="D51" s="55" t="s">
        <v>782</v>
      </c>
      <c r="E51" s="55" t="s">
        <v>783</v>
      </c>
      <c r="F51" s="57">
        <v>41030</v>
      </c>
      <c r="G51" s="57">
        <v>42005</v>
      </c>
      <c r="H51" s="55"/>
      <c r="I51" s="55"/>
      <c r="J51" s="55" t="s">
        <v>192</v>
      </c>
      <c r="K51" s="57">
        <v>41852</v>
      </c>
      <c r="L51" s="103"/>
      <c r="M51" s="109">
        <v>21</v>
      </c>
      <c r="N51" s="109" t="s">
        <v>8</v>
      </c>
      <c r="O51" s="57">
        <v>31855</v>
      </c>
      <c r="P51" s="55">
        <v>0.8</v>
      </c>
      <c r="Q51" s="55" t="s">
        <v>57</v>
      </c>
      <c r="R51" s="55" t="s">
        <v>193</v>
      </c>
      <c r="S51" s="116">
        <v>33793.019999999997</v>
      </c>
      <c r="T51" s="55"/>
    </row>
    <row r="52" spans="1:20" ht="14">
      <c r="A52" s="55">
        <v>2061738</v>
      </c>
      <c r="B52" s="55" t="s">
        <v>959</v>
      </c>
      <c r="C52" s="55" t="s">
        <v>53</v>
      </c>
      <c r="D52" s="55" t="s">
        <v>960</v>
      </c>
      <c r="E52" s="55" t="s">
        <v>961</v>
      </c>
      <c r="F52" s="57">
        <v>41372</v>
      </c>
      <c r="G52" s="57">
        <v>42005</v>
      </c>
      <c r="H52" s="55"/>
      <c r="I52" s="55"/>
      <c r="J52" s="55" t="s">
        <v>192</v>
      </c>
      <c r="K52" s="57">
        <v>41640</v>
      </c>
      <c r="L52" s="55"/>
      <c r="M52" s="56">
        <v>22</v>
      </c>
      <c r="N52" s="56" t="s">
        <v>8</v>
      </c>
      <c r="O52" s="57">
        <v>27229</v>
      </c>
      <c r="P52" s="55">
        <v>1</v>
      </c>
      <c r="Q52" s="55" t="s">
        <v>57</v>
      </c>
      <c r="R52" s="55" t="s">
        <v>193</v>
      </c>
      <c r="S52" s="116">
        <v>43466.5</v>
      </c>
      <c r="T52" s="55"/>
    </row>
    <row r="53" spans="1:20" ht="14">
      <c r="A53" s="55">
        <v>2059143</v>
      </c>
      <c r="B53" s="55" t="s">
        <v>1050</v>
      </c>
      <c r="C53" s="55" t="s">
        <v>66</v>
      </c>
      <c r="D53" s="55" t="s">
        <v>1051</v>
      </c>
      <c r="E53" s="55" t="s">
        <v>104</v>
      </c>
      <c r="F53" s="57">
        <v>40840</v>
      </c>
      <c r="G53" s="57">
        <v>42005</v>
      </c>
      <c r="H53" s="55"/>
      <c r="I53" s="55"/>
      <c r="J53" s="55" t="s">
        <v>192</v>
      </c>
      <c r="K53" s="57">
        <v>41640</v>
      </c>
      <c r="L53" s="55"/>
      <c r="M53" s="56">
        <v>23</v>
      </c>
      <c r="N53" s="56" t="s">
        <v>8</v>
      </c>
      <c r="O53" s="57">
        <v>28373</v>
      </c>
      <c r="P53" s="55">
        <v>1</v>
      </c>
      <c r="Q53" s="55" t="s">
        <v>57</v>
      </c>
      <c r="R53" s="55" t="s">
        <v>193</v>
      </c>
      <c r="S53" s="116">
        <v>44852.18</v>
      </c>
      <c r="T53" s="55"/>
    </row>
    <row r="54" spans="1:20" ht="14">
      <c r="A54" s="55">
        <v>1688937</v>
      </c>
      <c r="B54" s="55" t="s">
        <v>1288</v>
      </c>
      <c r="C54" s="55" t="s">
        <v>106</v>
      </c>
      <c r="D54" s="55" t="s">
        <v>1289</v>
      </c>
      <c r="E54" s="55" t="s">
        <v>1287</v>
      </c>
      <c r="F54" s="57">
        <v>39574</v>
      </c>
      <c r="G54" s="57">
        <v>42005</v>
      </c>
      <c r="H54" s="55"/>
      <c r="I54" s="55"/>
      <c r="J54" s="55" t="s">
        <v>192</v>
      </c>
      <c r="K54" s="57">
        <v>41760</v>
      </c>
      <c r="L54" s="55"/>
      <c r="M54" s="56">
        <v>28</v>
      </c>
      <c r="N54" s="56" t="s">
        <v>8</v>
      </c>
      <c r="O54" s="57">
        <v>31407</v>
      </c>
      <c r="P54" s="55">
        <v>0.875</v>
      </c>
      <c r="Q54" s="55" t="s">
        <v>57</v>
      </c>
      <c r="R54" s="55" t="s">
        <v>193</v>
      </c>
      <c r="S54" s="116">
        <v>46341.79</v>
      </c>
      <c r="T54" s="55"/>
    </row>
    <row r="55" spans="1:20" ht="14">
      <c r="A55" s="55">
        <v>2059719</v>
      </c>
      <c r="B55" s="55" t="s">
        <v>1297</v>
      </c>
      <c r="C55" s="55" t="s">
        <v>106</v>
      </c>
      <c r="D55" s="55" t="s">
        <v>1298</v>
      </c>
      <c r="E55" s="55" t="s">
        <v>1299</v>
      </c>
      <c r="F55" s="57">
        <v>40952</v>
      </c>
      <c r="G55" s="57">
        <v>42005</v>
      </c>
      <c r="H55" s="55"/>
      <c r="I55" s="55"/>
      <c r="J55" s="55" t="s">
        <v>192</v>
      </c>
      <c r="K55" s="57">
        <v>41640</v>
      </c>
      <c r="L55" s="55"/>
      <c r="M55" s="56">
        <v>30</v>
      </c>
      <c r="N55" s="56" t="s">
        <v>8</v>
      </c>
      <c r="O55" s="57">
        <v>26421</v>
      </c>
      <c r="P55" s="55">
        <v>1</v>
      </c>
      <c r="Q55" s="55" t="s">
        <v>57</v>
      </c>
      <c r="R55" s="55" t="s">
        <v>193</v>
      </c>
      <c r="S55" s="116">
        <v>57046.14</v>
      </c>
      <c r="T55" s="55"/>
    </row>
    <row r="56" spans="1:20" ht="14">
      <c r="A56" s="55">
        <v>76938</v>
      </c>
      <c r="B56" s="55" t="s">
        <v>83</v>
      </c>
      <c r="C56" s="55" t="s">
        <v>66</v>
      </c>
      <c r="D56" s="55" t="s">
        <v>84</v>
      </c>
      <c r="E56" s="55" t="s">
        <v>85</v>
      </c>
      <c r="F56" s="57">
        <v>39098</v>
      </c>
      <c r="G56" s="57">
        <v>42036</v>
      </c>
      <c r="H56" s="55"/>
      <c r="I56" s="55"/>
      <c r="J56" s="55" t="s">
        <v>56</v>
      </c>
      <c r="K56" s="57">
        <v>41671</v>
      </c>
      <c r="L56" s="55"/>
      <c r="M56" s="56">
        <v>19</v>
      </c>
      <c r="N56" s="56" t="s">
        <v>8</v>
      </c>
      <c r="O56" s="57">
        <v>17656</v>
      </c>
      <c r="P56" s="55">
        <v>0.75</v>
      </c>
      <c r="Q56" s="55" t="s">
        <v>57</v>
      </c>
      <c r="R56" s="55" t="s">
        <v>58</v>
      </c>
      <c r="S56" s="116">
        <v>24969.54</v>
      </c>
      <c r="T56" s="55"/>
    </row>
    <row r="57" spans="1:20" ht="14">
      <c r="A57" s="55">
        <v>1913990</v>
      </c>
      <c r="B57" s="55" t="s">
        <v>88</v>
      </c>
      <c r="C57" s="55" t="s">
        <v>66</v>
      </c>
      <c r="D57" s="55" t="s">
        <v>89</v>
      </c>
      <c r="E57" s="55" t="s">
        <v>90</v>
      </c>
      <c r="F57" s="57">
        <v>40042</v>
      </c>
      <c r="G57" s="57">
        <v>42036</v>
      </c>
      <c r="H57" s="55"/>
      <c r="I57" s="55"/>
      <c r="J57" s="55" t="s">
        <v>56</v>
      </c>
      <c r="K57" s="57">
        <v>41671</v>
      </c>
      <c r="L57" s="55"/>
      <c r="M57" s="56">
        <v>23</v>
      </c>
      <c r="N57" s="56" t="s">
        <v>8</v>
      </c>
      <c r="O57" s="57">
        <v>28256</v>
      </c>
      <c r="P57" s="55">
        <v>0.85</v>
      </c>
      <c r="Q57" s="55" t="s">
        <v>57</v>
      </c>
      <c r="R57" s="55" t="s">
        <v>58</v>
      </c>
      <c r="S57" s="116">
        <v>31770.3</v>
      </c>
      <c r="T57" s="55"/>
    </row>
    <row r="58" spans="1:20" ht="14">
      <c r="A58" s="55">
        <v>285549</v>
      </c>
      <c r="B58" s="55" t="s">
        <v>152</v>
      </c>
      <c r="C58" s="55" t="s">
        <v>112</v>
      </c>
      <c r="D58" s="55" t="s">
        <v>153</v>
      </c>
      <c r="E58" s="55" t="s">
        <v>154</v>
      </c>
      <c r="F58" s="57">
        <v>38772</v>
      </c>
      <c r="G58" s="57">
        <v>42005</v>
      </c>
      <c r="H58" s="55"/>
      <c r="I58" s="55"/>
      <c r="J58" s="55" t="s">
        <v>115</v>
      </c>
      <c r="K58" s="57">
        <v>41640</v>
      </c>
      <c r="L58" s="55"/>
      <c r="M58" s="56">
        <v>18</v>
      </c>
      <c r="N58" s="56" t="s">
        <v>8</v>
      </c>
      <c r="O58" s="57">
        <v>21292</v>
      </c>
      <c r="P58" s="55">
        <v>1</v>
      </c>
      <c r="Q58" s="55" t="s">
        <v>57</v>
      </c>
      <c r="R58" s="55" t="s">
        <v>116</v>
      </c>
      <c r="S58" s="116">
        <v>35712.79</v>
      </c>
      <c r="T58" s="55"/>
    </row>
    <row r="59" spans="1:20" ht="14">
      <c r="A59" s="55">
        <v>2056155</v>
      </c>
      <c r="B59" s="55" t="s">
        <v>320</v>
      </c>
      <c r="C59" s="55" t="s">
        <v>106</v>
      </c>
      <c r="D59" s="55" t="s">
        <v>321</v>
      </c>
      <c r="E59" s="55" t="s">
        <v>322</v>
      </c>
      <c r="F59" s="57">
        <v>40360</v>
      </c>
      <c r="G59" s="57">
        <v>42005</v>
      </c>
      <c r="H59" s="55"/>
      <c r="I59" s="55"/>
      <c r="J59" s="55" t="s">
        <v>192</v>
      </c>
      <c r="K59" s="57">
        <v>41640</v>
      </c>
      <c r="L59" s="55"/>
      <c r="M59" s="56">
        <v>16</v>
      </c>
      <c r="N59" s="56" t="s">
        <v>9</v>
      </c>
      <c r="O59" s="57">
        <v>22413</v>
      </c>
      <c r="P59" s="55">
        <v>1</v>
      </c>
      <c r="Q59" s="55" t="s">
        <v>57</v>
      </c>
      <c r="R59" s="55" t="s">
        <v>193</v>
      </c>
      <c r="S59" s="116">
        <v>38992.949999999997</v>
      </c>
      <c r="T59" s="55"/>
    </row>
    <row r="60" spans="1:20" ht="14">
      <c r="A60" s="55">
        <v>2058225</v>
      </c>
      <c r="B60" s="55" t="s">
        <v>323</v>
      </c>
      <c r="C60" s="55" t="s">
        <v>112</v>
      </c>
      <c r="D60" s="55" t="s">
        <v>324</v>
      </c>
      <c r="E60" s="55" t="s">
        <v>101</v>
      </c>
      <c r="F60" s="57">
        <v>40679</v>
      </c>
      <c r="G60" s="57">
        <v>42005</v>
      </c>
      <c r="H60" s="55"/>
      <c r="I60" s="55"/>
      <c r="J60" s="55" t="s">
        <v>192</v>
      </c>
      <c r="K60" s="57">
        <v>41640</v>
      </c>
      <c r="L60" s="55"/>
      <c r="M60" s="56">
        <v>16</v>
      </c>
      <c r="N60" s="56" t="s">
        <v>9</v>
      </c>
      <c r="O60" s="57">
        <v>30161</v>
      </c>
      <c r="P60" s="55">
        <v>1</v>
      </c>
      <c r="Q60" s="55" t="s">
        <v>57</v>
      </c>
      <c r="R60" s="55" t="s">
        <v>193</v>
      </c>
      <c r="S60" s="116">
        <v>38992.949999999997</v>
      </c>
      <c r="T60" s="55"/>
    </row>
    <row r="61" spans="1:20" ht="14">
      <c r="A61" s="55">
        <v>2059262</v>
      </c>
      <c r="B61" s="55" t="s">
        <v>784</v>
      </c>
      <c r="C61" s="55" t="s">
        <v>106</v>
      </c>
      <c r="D61" s="55" t="s">
        <v>785</v>
      </c>
      <c r="E61" s="55" t="s">
        <v>778</v>
      </c>
      <c r="F61" s="57">
        <v>40848</v>
      </c>
      <c r="G61" s="57">
        <v>42005</v>
      </c>
      <c r="H61" s="55"/>
      <c r="I61" s="55"/>
      <c r="J61" s="55" t="s">
        <v>192</v>
      </c>
      <c r="K61" s="57">
        <v>41640</v>
      </c>
      <c r="L61" s="103"/>
      <c r="M61" s="109">
        <v>21</v>
      </c>
      <c r="N61" s="109" t="s">
        <v>9</v>
      </c>
      <c r="O61" s="57">
        <v>28851</v>
      </c>
      <c r="P61" s="55">
        <v>1</v>
      </c>
      <c r="Q61" s="55" t="s">
        <v>57</v>
      </c>
      <c r="R61" s="55" t="s">
        <v>193</v>
      </c>
      <c r="S61" s="116">
        <v>44353.34</v>
      </c>
      <c r="T61" s="55"/>
    </row>
    <row r="62" spans="1:20" ht="14">
      <c r="A62" s="55">
        <v>2059422</v>
      </c>
      <c r="B62" s="55" t="s">
        <v>786</v>
      </c>
      <c r="C62" s="55" t="s">
        <v>112</v>
      </c>
      <c r="D62" s="55" t="s">
        <v>787</v>
      </c>
      <c r="E62" s="55" t="s">
        <v>778</v>
      </c>
      <c r="F62" s="57">
        <v>40891</v>
      </c>
      <c r="G62" s="57">
        <v>42005</v>
      </c>
      <c r="H62" s="55"/>
      <c r="I62" s="55"/>
      <c r="J62" s="55" t="s">
        <v>192</v>
      </c>
      <c r="K62" s="57">
        <v>41640</v>
      </c>
      <c r="L62" s="103"/>
      <c r="M62" s="109">
        <v>21</v>
      </c>
      <c r="N62" s="109" t="s">
        <v>9</v>
      </c>
      <c r="O62" s="57">
        <v>32876</v>
      </c>
      <c r="P62" s="55">
        <v>1</v>
      </c>
      <c r="Q62" s="55" t="s">
        <v>57</v>
      </c>
      <c r="R62" s="55" t="s">
        <v>193</v>
      </c>
      <c r="S62" s="116">
        <v>44353.34</v>
      </c>
      <c r="T62" s="55"/>
    </row>
    <row r="63" spans="1:20" ht="14">
      <c r="A63" s="55">
        <v>2060125</v>
      </c>
      <c r="B63" s="55" t="s">
        <v>788</v>
      </c>
      <c r="C63" s="55" t="s">
        <v>106</v>
      </c>
      <c r="D63" s="55" t="s">
        <v>789</v>
      </c>
      <c r="E63" s="55" t="s">
        <v>783</v>
      </c>
      <c r="F63" s="57">
        <v>41036</v>
      </c>
      <c r="G63" s="57">
        <v>42005</v>
      </c>
      <c r="H63" s="55"/>
      <c r="I63" s="55"/>
      <c r="J63" s="55" t="s">
        <v>192</v>
      </c>
      <c r="K63" s="57">
        <v>41671</v>
      </c>
      <c r="L63" s="103"/>
      <c r="M63" s="109">
        <v>21</v>
      </c>
      <c r="N63" s="109" t="s">
        <v>9</v>
      </c>
      <c r="O63" s="57">
        <v>30125</v>
      </c>
      <c r="P63" s="55">
        <v>1</v>
      </c>
      <c r="Q63" s="55" t="s">
        <v>57</v>
      </c>
      <c r="R63" s="55" t="s">
        <v>193</v>
      </c>
      <c r="S63" s="116">
        <v>44353.34</v>
      </c>
      <c r="T63" s="55"/>
    </row>
    <row r="64" spans="1:20" ht="14">
      <c r="A64" s="55">
        <v>2056673</v>
      </c>
      <c r="B64" s="55" t="s">
        <v>1238</v>
      </c>
      <c r="C64" s="55" t="s">
        <v>106</v>
      </c>
      <c r="D64" s="55" t="s">
        <v>1239</v>
      </c>
      <c r="E64" s="55" t="s">
        <v>1235</v>
      </c>
      <c r="F64" s="57">
        <v>40381</v>
      </c>
      <c r="G64" s="57">
        <v>42005</v>
      </c>
      <c r="H64" s="55"/>
      <c r="I64" s="55"/>
      <c r="J64" s="55" t="s">
        <v>192</v>
      </c>
      <c r="K64" s="57">
        <v>41640</v>
      </c>
      <c r="L64" s="55"/>
      <c r="M64" s="56">
        <v>26</v>
      </c>
      <c r="N64" s="56" t="s">
        <v>9</v>
      </c>
      <c r="O64" s="57">
        <v>31181</v>
      </c>
      <c r="P64" s="55">
        <v>1</v>
      </c>
      <c r="Q64" s="55" t="s">
        <v>57</v>
      </c>
      <c r="R64" s="55" t="s">
        <v>193</v>
      </c>
      <c r="S64" s="116">
        <v>51765.98</v>
      </c>
      <c r="T64" s="55"/>
    </row>
    <row r="65" spans="1:20" ht="14">
      <c r="A65" s="55">
        <v>2061426</v>
      </c>
      <c r="B65" s="55" t="s">
        <v>230</v>
      </c>
      <c r="C65" s="55" t="s">
        <v>53</v>
      </c>
      <c r="D65" s="55" t="s">
        <v>231</v>
      </c>
      <c r="E65" s="55" t="s">
        <v>232</v>
      </c>
      <c r="F65" s="57">
        <v>41309</v>
      </c>
      <c r="G65" s="57">
        <v>42005</v>
      </c>
      <c r="H65" s="55"/>
      <c r="I65" s="55"/>
      <c r="J65" s="55" t="s">
        <v>192</v>
      </c>
      <c r="K65" s="57">
        <v>41640</v>
      </c>
      <c r="L65" s="55"/>
      <c r="M65" s="56">
        <v>13</v>
      </c>
      <c r="N65" s="56" t="s">
        <v>10</v>
      </c>
      <c r="O65" s="57">
        <v>24908</v>
      </c>
      <c r="P65" s="55">
        <v>1</v>
      </c>
      <c r="Q65" s="55" t="s">
        <v>57</v>
      </c>
      <c r="R65" s="55" t="s">
        <v>193</v>
      </c>
      <c r="S65" s="116">
        <v>38369.620000000003</v>
      </c>
      <c r="T65" s="55"/>
    </row>
    <row r="66" spans="1:20" ht="14">
      <c r="A66" s="55">
        <v>2056505</v>
      </c>
      <c r="B66" s="55" t="s">
        <v>1052</v>
      </c>
      <c r="C66" s="55" t="s">
        <v>106</v>
      </c>
      <c r="D66" s="55" t="s">
        <v>1053</v>
      </c>
      <c r="E66" s="55" t="s">
        <v>1054</v>
      </c>
      <c r="F66" s="57">
        <v>40420</v>
      </c>
      <c r="G66" s="57">
        <v>42005</v>
      </c>
      <c r="H66" s="55"/>
      <c r="I66" s="55"/>
      <c r="J66" s="55" t="s">
        <v>192</v>
      </c>
      <c r="K66" s="57">
        <v>41640</v>
      </c>
      <c r="L66" s="55"/>
      <c r="M66" s="56">
        <v>23</v>
      </c>
      <c r="N66" s="56" t="s">
        <v>10</v>
      </c>
      <c r="O66" s="57">
        <v>21558</v>
      </c>
      <c r="P66" s="55">
        <v>1</v>
      </c>
      <c r="Q66" s="55" t="s">
        <v>57</v>
      </c>
      <c r="R66" s="55" t="s">
        <v>193</v>
      </c>
      <c r="S66" s="116">
        <v>49449.53</v>
      </c>
      <c r="T66" s="55"/>
    </row>
    <row r="67" spans="1:20" ht="14">
      <c r="A67" s="55">
        <v>667878</v>
      </c>
      <c r="B67" s="55" t="s">
        <v>1055</v>
      </c>
      <c r="C67" s="55" t="s">
        <v>53</v>
      </c>
      <c r="D67" s="55" t="s">
        <v>1056</v>
      </c>
      <c r="E67" s="55" t="s">
        <v>1057</v>
      </c>
      <c r="F67" s="57">
        <v>36914</v>
      </c>
      <c r="G67" s="57">
        <v>42005</v>
      </c>
      <c r="H67" s="57">
        <v>36914</v>
      </c>
      <c r="I67" s="57">
        <v>36914</v>
      </c>
      <c r="J67" s="55" t="s">
        <v>192</v>
      </c>
      <c r="K67" s="57">
        <v>41821</v>
      </c>
      <c r="L67" s="55"/>
      <c r="M67" s="56">
        <v>23</v>
      </c>
      <c r="N67" s="56" t="s">
        <v>10</v>
      </c>
      <c r="O67" s="57">
        <v>20090</v>
      </c>
      <c r="P67" s="55">
        <v>1</v>
      </c>
      <c r="Q67" s="55" t="s">
        <v>57</v>
      </c>
      <c r="R67" s="55" t="s">
        <v>193</v>
      </c>
      <c r="S67" s="116">
        <v>49449.53</v>
      </c>
      <c r="T67" s="55"/>
    </row>
    <row r="68" spans="1:20" ht="14">
      <c r="A68" s="55">
        <v>1911304</v>
      </c>
      <c r="B68" s="55" t="s">
        <v>1058</v>
      </c>
      <c r="C68" s="55" t="s">
        <v>60</v>
      </c>
      <c r="D68" s="55" t="s">
        <v>1059</v>
      </c>
      <c r="E68" s="55" t="s">
        <v>1060</v>
      </c>
      <c r="F68" s="57">
        <v>39192</v>
      </c>
      <c r="G68" s="57">
        <v>42005</v>
      </c>
      <c r="H68" s="55"/>
      <c r="I68" s="55"/>
      <c r="J68" s="55" t="s">
        <v>192</v>
      </c>
      <c r="K68" s="57">
        <v>41852</v>
      </c>
      <c r="L68" s="55"/>
      <c r="M68" s="56">
        <v>23</v>
      </c>
      <c r="N68" s="56" t="s">
        <v>10</v>
      </c>
      <c r="O68" s="57">
        <v>27328</v>
      </c>
      <c r="P68" s="55">
        <v>1</v>
      </c>
      <c r="Q68" s="55" t="s">
        <v>57</v>
      </c>
      <c r="R68" s="55" t="s">
        <v>193</v>
      </c>
      <c r="S68" s="116">
        <v>49449.53</v>
      </c>
      <c r="T68" s="55"/>
    </row>
    <row r="69" spans="1:20" ht="14">
      <c r="A69" s="55">
        <v>2058969</v>
      </c>
      <c r="B69" s="55" t="s">
        <v>1061</v>
      </c>
      <c r="C69" s="55" t="s">
        <v>66</v>
      </c>
      <c r="D69" s="55" t="s">
        <v>1062</v>
      </c>
      <c r="E69" s="55" t="s">
        <v>1057</v>
      </c>
      <c r="F69" s="57">
        <v>40798</v>
      </c>
      <c r="G69" s="57">
        <v>42005</v>
      </c>
      <c r="H69" s="55"/>
      <c r="I69" s="55"/>
      <c r="J69" s="55" t="s">
        <v>192</v>
      </c>
      <c r="K69" s="57">
        <v>41883</v>
      </c>
      <c r="L69" s="55"/>
      <c r="M69" s="56">
        <v>23</v>
      </c>
      <c r="N69" s="56" t="s">
        <v>10</v>
      </c>
      <c r="O69" s="57">
        <v>29159</v>
      </c>
      <c r="P69" s="55">
        <v>1</v>
      </c>
      <c r="Q69" s="55" t="s">
        <v>57</v>
      </c>
      <c r="R69" s="55" t="s">
        <v>193</v>
      </c>
      <c r="S69" s="116">
        <v>49449.53</v>
      </c>
      <c r="T69" s="55"/>
    </row>
    <row r="70" spans="1:20" ht="14">
      <c r="A70" s="55">
        <v>1728819</v>
      </c>
      <c r="B70" s="55" t="s">
        <v>1240</v>
      </c>
      <c r="C70" s="55" t="s">
        <v>106</v>
      </c>
      <c r="D70" s="55" t="s">
        <v>1241</v>
      </c>
      <c r="E70" s="55" t="s">
        <v>1235</v>
      </c>
      <c r="F70" s="57">
        <v>39707</v>
      </c>
      <c r="G70" s="57">
        <v>42005</v>
      </c>
      <c r="H70" s="55"/>
      <c r="I70" s="55"/>
      <c r="J70" s="55" t="s">
        <v>192</v>
      </c>
      <c r="K70" s="57">
        <v>41640</v>
      </c>
      <c r="L70" s="55"/>
      <c r="M70" s="56">
        <v>26</v>
      </c>
      <c r="N70" s="56" t="s">
        <v>10</v>
      </c>
      <c r="O70" s="57">
        <v>28807</v>
      </c>
      <c r="P70" s="55">
        <v>1</v>
      </c>
      <c r="Q70" s="55" t="s">
        <v>57</v>
      </c>
      <c r="R70" s="55" t="s">
        <v>193</v>
      </c>
      <c r="S70" s="116">
        <v>54354.28</v>
      </c>
      <c r="T70" s="55"/>
    </row>
    <row r="71" spans="1:20" ht="14">
      <c r="A71" s="55">
        <v>2056167</v>
      </c>
      <c r="B71" s="55" t="s">
        <v>1355</v>
      </c>
      <c r="C71" s="55" t="s">
        <v>106</v>
      </c>
      <c r="D71" s="55" t="s">
        <v>1356</v>
      </c>
      <c r="E71" s="55" t="s">
        <v>1357</v>
      </c>
      <c r="F71" s="57">
        <v>40360</v>
      </c>
      <c r="G71" s="57">
        <v>42005</v>
      </c>
      <c r="H71" s="55"/>
      <c r="I71" s="55"/>
      <c r="J71" s="55" t="s">
        <v>192</v>
      </c>
      <c r="K71" s="57">
        <v>41640</v>
      </c>
      <c r="L71" s="55"/>
      <c r="M71" s="56">
        <v>34</v>
      </c>
      <c r="N71" s="56" t="s">
        <v>10</v>
      </c>
      <c r="O71" s="57">
        <v>22084</v>
      </c>
      <c r="P71" s="55">
        <v>1</v>
      </c>
      <c r="Q71" s="55" t="s">
        <v>57</v>
      </c>
      <c r="R71" s="55" t="s">
        <v>193</v>
      </c>
      <c r="S71" s="116">
        <v>73892.87</v>
      </c>
      <c r="T71" s="55"/>
    </row>
    <row r="72" spans="1:20" ht="14">
      <c r="A72" s="55">
        <v>1735681</v>
      </c>
      <c r="B72" s="55" t="s">
        <v>183</v>
      </c>
      <c r="C72" s="55" t="s">
        <v>106</v>
      </c>
      <c r="D72" s="55" t="s">
        <v>184</v>
      </c>
      <c r="E72" s="55" t="s">
        <v>185</v>
      </c>
      <c r="F72" s="57">
        <v>38720</v>
      </c>
      <c r="G72" s="57">
        <v>42005</v>
      </c>
      <c r="H72" s="55"/>
      <c r="I72" s="55"/>
      <c r="J72" s="55" t="s">
        <v>115</v>
      </c>
      <c r="K72" s="57">
        <v>41640</v>
      </c>
      <c r="L72" s="55"/>
      <c r="M72" s="56">
        <v>29</v>
      </c>
      <c r="N72" s="56" t="s">
        <v>10</v>
      </c>
      <c r="O72" s="57">
        <v>28298</v>
      </c>
      <c r="P72" s="55">
        <v>0.8</v>
      </c>
      <c r="Q72" s="55" t="s">
        <v>57</v>
      </c>
      <c r="R72" s="55" t="s">
        <v>116</v>
      </c>
      <c r="S72" s="116">
        <v>44411.839999999997</v>
      </c>
      <c r="T72" s="55"/>
    </row>
    <row r="73" spans="1:20" ht="14">
      <c r="A73" s="55">
        <v>313220</v>
      </c>
      <c r="B73" s="55" t="s">
        <v>326</v>
      </c>
      <c r="C73" s="55" t="s">
        <v>53</v>
      </c>
      <c r="D73" s="55" t="s">
        <v>327</v>
      </c>
      <c r="E73" s="55" t="s">
        <v>101</v>
      </c>
      <c r="F73" s="57">
        <v>39114</v>
      </c>
      <c r="G73" s="57">
        <v>42005</v>
      </c>
      <c r="H73" s="55"/>
      <c r="I73" s="55"/>
      <c r="J73" s="55" t="s">
        <v>192</v>
      </c>
      <c r="K73" s="57">
        <v>41640</v>
      </c>
      <c r="L73" s="55"/>
      <c r="M73" s="56">
        <v>16</v>
      </c>
      <c r="N73" s="56" t="s">
        <v>11</v>
      </c>
      <c r="O73" s="57">
        <v>23125</v>
      </c>
      <c r="P73" s="55">
        <v>1</v>
      </c>
      <c r="Q73" s="55" t="s">
        <v>57</v>
      </c>
      <c r="R73" s="55" t="s">
        <v>193</v>
      </c>
      <c r="S73" s="116">
        <v>42989.73</v>
      </c>
      <c r="T73" s="55"/>
    </row>
    <row r="74" spans="1:20" ht="14">
      <c r="A74" s="55">
        <v>816888</v>
      </c>
      <c r="B74" s="55" t="s">
        <v>600</v>
      </c>
      <c r="C74" s="55" t="s">
        <v>53</v>
      </c>
      <c r="D74" s="55" t="s">
        <v>601</v>
      </c>
      <c r="E74" s="55" t="s">
        <v>585</v>
      </c>
      <c r="F74" s="57">
        <v>36404</v>
      </c>
      <c r="G74" s="57">
        <v>42005</v>
      </c>
      <c r="H74" s="55"/>
      <c r="I74" s="55"/>
      <c r="J74" s="55" t="s">
        <v>192</v>
      </c>
      <c r="K74" s="57">
        <v>41640</v>
      </c>
      <c r="L74" s="55"/>
      <c r="M74" s="56">
        <v>19</v>
      </c>
      <c r="N74" s="56" t="s">
        <v>11</v>
      </c>
      <c r="O74" s="57">
        <v>26044</v>
      </c>
      <c r="P74" s="55">
        <v>1</v>
      </c>
      <c r="Q74" s="55" t="s">
        <v>57</v>
      </c>
      <c r="R74" s="55" t="s">
        <v>193</v>
      </c>
      <c r="S74" s="116">
        <v>46248.58</v>
      </c>
      <c r="T74" s="55"/>
    </row>
    <row r="75" spans="1:20" ht="14">
      <c r="A75" s="55">
        <v>1376158</v>
      </c>
      <c r="B75" s="55" t="s">
        <v>602</v>
      </c>
      <c r="C75" s="55" t="s">
        <v>106</v>
      </c>
      <c r="D75" s="55" t="s">
        <v>603</v>
      </c>
      <c r="E75" s="55" t="s">
        <v>604</v>
      </c>
      <c r="F75" s="57">
        <v>40360</v>
      </c>
      <c r="G75" s="57">
        <v>42005</v>
      </c>
      <c r="H75" s="55"/>
      <c r="I75" s="55"/>
      <c r="J75" s="55" t="s">
        <v>192</v>
      </c>
      <c r="K75" s="57">
        <v>41640</v>
      </c>
      <c r="L75" s="55"/>
      <c r="M75" s="56">
        <v>19</v>
      </c>
      <c r="N75" s="56" t="s">
        <v>11</v>
      </c>
      <c r="O75" s="57">
        <v>27704</v>
      </c>
      <c r="P75" s="55">
        <v>1</v>
      </c>
      <c r="Q75" s="55" t="s">
        <v>57</v>
      </c>
      <c r="R75" s="55" t="s">
        <v>193</v>
      </c>
      <c r="S75" s="116">
        <v>46248.58</v>
      </c>
      <c r="T75" s="55"/>
    </row>
    <row r="76" spans="1:20" ht="14">
      <c r="A76" s="55">
        <v>1657891</v>
      </c>
      <c r="B76" s="55" t="s">
        <v>790</v>
      </c>
      <c r="C76" s="55" t="s">
        <v>106</v>
      </c>
      <c r="D76" s="55" t="s">
        <v>791</v>
      </c>
      <c r="E76" s="55" t="s">
        <v>778</v>
      </c>
      <c r="F76" s="57">
        <v>38626</v>
      </c>
      <c r="G76" s="57">
        <v>42005</v>
      </c>
      <c r="H76" s="55"/>
      <c r="I76" s="55"/>
      <c r="J76" s="55" t="s">
        <v>192</v>
      </c>
      <c r="K76" s="57">
        <v>41640</v>
      </c>
      <c r="L76" s="103"/>
      <c r="M76" s="109">
        <v>21</v>
      </c>
      <c r="N76" s="109" t="s">
        <v>11</v>
      </c>
      <c r="O76" s="57">
        <v>30498</v>
      </c>
      <c r="P76" s="55">
        <v>1</v>
      </c>
      <c r="Q76" s="55" t="s">
        <v>57</v>
      </c>
      <c r="R76" s="55" t="s">
        <v>193</v>
      </c>
      <c r="S76" s="116">
        <v>48899.55</v>
      </c>
      <c r="T76" s="55"/>
    </row>
    <row r="77" spans="1:20" ht="14">
      <c r="A77" s="55">
        <v>1901074</v>
      </c>
      <c r="B77" s="55" t="s">
        <v>792</v>
      </c>
      <c r="C77" s="55" t="s">
        <v>60</v>
      </c>
      <c r="D77" s="55" t="s">
        <v>793</v>
      </c>
      <c r="E77" s="55" t="s">
        <v>794</v>
      </c>
      <c r="F77" s="57">
        <v>39276</v>
      </c>
      <c r="G77" s="57">
        <v>42005</v>
      </c>
      <c r="H77" s="55"/>
      <c r="I77" s="55"/>
      <c r="J77" s="55" t="s">
        <v>192</v>
      </c>
      <c r="K77" s="57">
        <v>41640</v>
      </c>
      <c r="L77" s="103"/>
      <c r="M77" s="109">
        <v>21</v>
      </c>
      <c r="N77" s="109" t="s">
        <v>11</v>
      </c>
      <c r="O77" s="57">
        <v>31633</v>
      </c>
      <c r="P77" s="55">
        <v>1</v>
      </c>
      <c r="Q77" s="55" t="s">
        <v>57</v>
      </c>
      <c r="R77" s="55" t="s">
        <v>193</v>
      </c>
      <c r="S77" s="116">
        <v>48899.55</v>
      </c>
      <c r="T77" s="55"/>
    </row>
    <row r="78" spans="1:20" ht="14">
      <c r="A78" s="55">
        <v>894060</v>
      </c>
      <c r="B78" s="55" t="s">
        <v>1063</v>
      </c>
      <c r="C78" s="55" t="s">
        <v>53</v>
      </c>
      <c r="D78" s="55" t="s">
        <v>1064</v>
      </c>
      <c r="E78" s="55" t="s">
        <v>1065</v>
      </c>
      <c r="F78" s="57">
        <v>38889</v>
      </c>
      <c r="G78" s="57">
        <v>42005</v>
      </c>
      <c r="H78" s="55"/>
      <c r="I78" s="55"/>
      <c r="J78" s="55" t="s">
        <v>192</v>
      </c>
      <c r="K78" s="57">
        <v>41640</v>
      </c>
      <c r="L78" s="55"/>
      <c r="M78" s="56">
        <v>23</v>
      </c>
      <c r="N78" s="56" t="s">
        <v>11</v>
      </c>
      <c r="O78" s="57">
        <v>24417</v>
      </c>
      <c r="P78" s="55">
        <v>1</v>
      </c>
      <c r="Q78" s="55" t="s">
        <v>57</v>
      </c>
      <c r="R78" s="55" t="s">
        <v>193</v>
      </c>
      <c r="S78" s="116">
        <v>51922.01</v>
      </c>
      <c r="T78" s="55"/>
    </row>
    <row r="79" spans="1:20" ht="14">
      <c r="A79" s="55">
        <v>2052665</v>
      </c>
      <c r="B79" s="55" t="s">
        <v>1066</v>
      </c>
      <c r="C79" s="55" t="s">
        <v>66</v>
      </c>
      <c r="D79" s="55" t="s">
        <v>1067</v>
      </c>
      <c r="E79" s="55" t="s">
        <v>104</v>
      </c>
      <c r="F79" s="57">
        <v>39722</v>
      </c>
      <c r="G79" s="57">
        <v>42005</v>
      </c>
      <c r="H79" s="55"/>
      <c r="I79" s="55"/>
      <c r="J79" s="55" t="s">
        <v>192</v>
      </c>
      <c r="K79" s="57">
        <v>41640</v>
      </c>
      <c r="L79" s="55"/>
      <c r="M79" s="56">
        <v>23</v>
      </c>
      <c r="N79" s="56" t="s">
        <v>11</v>
      </c>
      <c r="O79" s="57">
        <v>21940</v>
      </c>
      <c r="P79" s="55">
        <v>1</v>
      </c>
      <c r="Q79" s="55" t="s">
        <v>57</v>
      </c>
      <c r="R79" s="55" t="s">
        <v>193</v>
      </c>
      <c r="S79" s="116">
        <v>51922.01</v>
      </c>
      <c r="T79" s="55"/>
    </row>
    <row r="80" spans="1:20" ht="14">
      <c r="A80" s="55">
        <v>2061312</v>
      </c>
      <c r="B80" s="55" t="s">
        <v>1068</v>
      </c>
      <c r="C80" s="55" t="s">
        <v>60</v>
      </c>
      <c r="D80" s="55" t="s">
        <v>1069</v>
      </c>
      <c r="E80" s="55" t="s">
        <v>104</v>
      </c>
      <c r="F80" s="57">
        <v>41303</v>
      </c>
      <c r="G80" s="57">
        <v>42005</v>
      </c>
      <c r="H80" s="55"/>
      <c r="I80" s="55"/>
      <c r="J80" s="55" t="s">
        <v>192</v>
      </c>
      <c r="K80" s="57">
        <v>41821</v>
      </c>
      <c r="L80" s="55"/>
      <c r="M80" s="56">
        <v>23</v>
      </c>
      <c r="N80" s="56" t="s">
        <v>11</v>
      </c>
      <c r="O80" s="57">
        <v>31710</v>
      </c>
      <c r="P80" s="55">
        <v>0.375</v>
      </c>
      <c r="Q80" s="55" t="s">
        <v>57</v>
      </c>
      <c r="R80" s="55" t="s">
        <v>193</v>
      </c>
      <c r="S80" s="116">
        <v>19470.75</v>
      </c>
      <c r="T80" s="55"/>
    </row>
    <row r="81" spans="1:20" ht="14">
      <c r="A81" s="55">
        <v>2047953</v>
      </c>
      <c r="B81" s="55" t="s">
        <v>1260</v>
      </c>
      <c r="C81" s="55" t="s">
        <v>106</v>
      </c>
      <c r="D81" s="55" t="s">
        <v>1261</v>
      </c>
      <c r="E81" s="55" t="s">
        <v>1262</v>
      </c>
      <c r="F81" s="57">
        <v>40017</v>
      </c>
      <c r="G81" s="57">
        <v>42005</v>
      </c>
      <c r="H81" s="55"/>
      <c r="I81" s="55"/>
      <c r="J81" s="55" t="s">
        <v>192</v>
      </c>
      <c r="K81" s="57">
        <v>41640</v>
      </c>
      <c r="L81" s="55"/>
      <c r="M81" s="56">
        <v>27</v>
      </c>
      <c r="N81" s="56" t="s">
        <v>11</v>
      </c>
      <c r="O81" s="57">
        <v>24156</v>
      </c>
      <c r="P81" s="55">
        <v>0.6</v>
      </c>
      <c r="Q81" s="55" t="s">
        <v>57</v>
      </c>
      <c r="R81" s="55" t="s">
        <v>193</v>
      </c>
      <c r="S81" s="116">
        <v>35438.67</v>
      </c>
      <c r="T81" s="55"/>
    </row>
    <row r="82" spans="1:20" ht="14">
      <c r="A82" s="55">
        <v>2053268</v>
      </c>
      <c r="B82" s="55" t="s">
        <v>1291</v>
      </c>
      <c r="C82" s="55" t="s">
        <v>66</v>
      </c>
      <c r="D82" s="55" t="s">
        <v>1292</v>
      </c>
      <c r="E82" s="55" t="s">
        <v>1293</v>
      </c>
      <c r="F82" s="57">
        <v>39825</v>
      </c>
      <c r="G82" s="57">
        <v>42005</v>
      </c>
      <c r="H82" s="55"/>
      <c r="I82" s="55"/>
      <c r="J82" s="55" t="s">
        <v>192</v>
      </c>
      <c r="K82" s="57">
        <v>41852</v>
      </c>
      <c r="L82" s="55"/>
      <c r="M82" s="56">
        <v>29</v>
      </c>
      <c r="N82" s="56" t="s">
        <v>11</v>
      </c>
      <c r="O82" s="57">
        <v>21308</v>
      </c>
      <c r="P82" s="55">
        <v>0.7</v>
      </c>
      <c r="Q82" s="55" t="s">
        <v>57</v>
      </c>
      <c r="R82" s="55" t="s">
        <v>193</v>
      </c>
      <c r="S82" s="116">
        <v>44512.78</v>
      </c>
      <c r="T82" s="55"/>
    </row>
    <row r="83" spans="1:20" ht="14">
      <c r="A83" s="55">
        <v>2050737</v>
      </c>
      <c r="B83" s="55" t="s">
        <v>211</v>
      </c>
      <c r="C83" s="55" t="s">
        <v>106</v>
      </c>
      <c r="D83" s="55" t="s">
        <v>212</v>
      </c>
      <c r="E83" s="55" t="s">
        <v>210</v>
      </c>
      <c r="F83" s="57">
        <v>39419</v>
      </c>
      <c r="G83" s="57">
        <v>42005</v>
      </c>
      <c r="H83" s="55"/>
      <c r="I83" s="55"/>
      <c r="J83" s="55" t="s">
        <v>192</v>
      </c>
      <c r="K83" s="57">
        <v>41640</v>
      </c>
      <c r="L83" s="55"/>
      <c r="M83" s="56">
        <v>11</v>
      </c>
      <c r="N83" s="56" t="s">
        <v>0</v>
      </c>
      <c r="O83" s="57">
        <v>31328</v>
      </c>
      <c r="P83" s="55">
        <v>1</v>
      </c>
      <c r="Q83" s="55" t="s">
        <v>57</v>
      </c>
      <c r="R83" s="55" t="s">
        <v>193</v>
      </c>
      <c r="S83" s="116">
        <v>40795.5</v>
      </c>
      <c r="T83" s="55"/>
    </row>
    <row r="84" spans="1:20" ht="14">
      <c r="A84" s="55">
        <v>1053856</v>
      </c>
      <c r="B84" s="55" t="s">
        <v>233</v>
      </c>
      <c r="C84" s="55" t="s">
        <v>60</v>
      </c>
      <c r="D84" s="55" t="s">
        <v>234</v>
      </c>
      <c r="E84" s="55" t="s">
        <v>227</v>
      </c>
      <c r="F84" s="57">
        <v>37530</v>
      </c>
      <c r="G84" s="57">
        <v>42005</v>
      </c>
      <c r="H84" s="55"/>
      <c r="I84" s="55"/>
      <c r="J84" s="55" t="s">
        <v>192</v>
      </c>
      <c r="K84" s="57">
        <v>41640</v>
      </c>
      <c r="L84" s="55"/>
      <c r="M84" s="56">
        <v>13</v>
      </c>
      <c r="N84" s="56" t="s">
        <v>0</v>
      </c>
      <c r="O84" s="57">
        <v>27164</v>
      </c>
      <c r="P84" s="55">
        <v>1</v>
      </c>
      <c r="Q84" s="55" t="s">
        <v>57</v>
      </c>
      <c r="R84" s="55" t="s">
        <v>193</v>
      </c>
      <c r="S84" s="116">
        <v>42302.5</v>
      </c>
      <c r="T84" s="55"/>
    </row>
    <row r="85" spans="1:20" ht="14">
      <c r="A85" s="55">
        <v>2046071</v>
      </c>
      <c r="B85" s="55" t="s">
        <v>235</v>
      </c>
      <c r="C85" s="55" t="s">
        <v>106</v>
      </c>
      <c r="D85" s="55" t="s">
        <v>236</v>
      </c>
      <c r="E85" s="55" t="s">
        <v>227</v>
      </c>
      <c r="F85" s="57">
        <v>38831</v>
      </c>
      <c r="G85" s="57">
        <v>42005</v>
      </c>
      <c r="H85" s="55"/>
      <c r="I85" s="55"/>
      <c r="J85" s="55" t="s">
        <v>192</v>
      </c>
      <c r="K85" s="57">
        <v>41640</v>
      </c>
      <c r="L85" s="55"/>
      <c r="M85" s="56">
        <v>13</v>
      </c>
      <c r="N85" s="56" t="s">
        <v>0</v>
      </c>
      <c r="O85" s="57">
        <v>21223</v>
      </c>
      <c r="P85" s="55">
        <v>1</v>
      </c>
      <c r="Q85" s="55" t="s">
        <v>57</v>
      </c>
      <c r="R85" s="55" t="s">
        <v>193</v>
      </c>
      <c r="S85" s="116">
        <v>42302.5</v>
      </c>
      <c r="T85" s="55"/>
    </row>
    <row r="86" spans="1:20" ht="14">
      <c r="A86" s="55">
        <v>311768</v>
      </c>
      <c r="B86" s="55" t="s">
        <v>237</v>
      </c>
      <c r="C86" s="55" t="s">
        <v>53</v>
      </c>
      <c r="D86" s="55" t="s">
        <v>238</v>
      </c>
      <c r="E86" s="55" t="s">
        <v>227</v>
      </c>
      <c r="F86" s="57">
        <v>38754</v>
      </c>
      <c r="G86" s="57">
        <v>42005</v>
      </c>
      <c r="H86" s="57">
        <v>39600</v>
      </c>
      <c r="I86" s="55"/>
      <c r="J86" s="55" t="s">
        <v>192</v>
      </c>
      <c r="K86" s="57">
        <v>41671</v>
      </c>
      <c r="L86" s="55"/>
      <c r="M86" s="56">
        <v>13</v>
      </c>
      <c r="N86" s="56" t="s">
        <v>0</v>
      </c>
      <c r="O86" s="57">
        <v>17063</v>
      </c>
      <c r="P86" s="55">
        <v>0.41</v>
      </c>
      <c r="Q86" s="55" t="s">
        <v>57</v>
      </c>
      <c r="R86" s="55" t="s">
        <v>193</v>
      </c>
      <c r="S86" s="116">
        <v>17344.03</v>
      </c>
      <c r="T86" s="55"/>
    </row>
    <row r="87" spans="1:20" ht="14">
      <c r="A87" s="55">
        <v>1486561</v>
      </c>
      <c r="B87" s="55" t="s">
        <v>240</v>
      </c>
      <c r="C87" s="55" t="s">
        <v>53</v>
      </c>
      <c r="D87" s="55" t="s">
        <v>241</v>
      </c>
      <c r="E87" s="55" t="s">
        <v>227</v>
      </c>
      <c r="F87" s="57">
        <v>36739</v>
      </c>
      <c r="G87" s="57">
        <v>42005</v>
      </c>
      <c r="H87" s="55"/>
      <c r="I87" s="55"/>
      <c r="J87" s="55" t="s">
        <v>192</v>
      </c>
      <c r="K87" s="57">
        <v>41821</v>
      </c>
      <c r="L87" s="55"/>
      <c r="M87" s="56">
        <v>13</v>
      </c>
      <c r="N87" s="56" t="s">
        <v>0</v>
      </c>
      <c r="O87" s="57">
        <v>23927</v>
      </c>
      <c r="P87" s="55">
        <v>1</v>
      </c>
      <c r="Q87" s="55" t="s">
        <v>57</v>
      </c>
      <c r="R87" s="55" t="s">
        <v>193</v>
      </c>
      <c r="S87" s="116">
        <v>42302.5</v>
      </c>
      <c r="T87" s="55"/>
    </row>
    <row r="88" spans="1:20" ht="14">
      <c r="A88" s="55">
        <v>522969</v>
      </c>
      <c r="B88" s="55" t="s">
        <v>329</v>
      </c>
      <c r="C88" s="55" t="s">
        <v>106</v>
      </c>
      <c r="D88" s="55" t="s">
        <v>330</v>
      </c>
      <c r="E88" s="55" t="s">
        <v>101</v>
      </c>
      <c r="F88" s="57">
        <v>39391</v>
      </c>
      <c r="G88" s="57">
        <v>42005</v>
      </c>
      <c r="H88" s="55"/>
      <c r="I88" s="55"/>
      <c r="J88" s="55" t="s">
        <v>192</v>
      </c>
      <c r="K88" s="57">
        <v>41640</v>
      </c>
      <c r="L88" s="55"/>
      <c r="M88" s="56">
        <v>16</v>
      </c>
      <c r="N88" s="56" t="s">
        <v>0</v>
      </c>
      <c r="O88" s="57">
        <v>25019</v>
      </c>
      <c r="P88" s="55">
        <v>1</v>
      </c>
      <c r="Q88" s="55" t="s">
        <v>57</v>
      </c>
      <c r="R88" s="55" t="s">
        <v>193</v>
      </c>
      <c r="S88" s="116">
        <v>45139.22</v>
      </c>
      <c r="T88" s="55"/>
    </row>
    <row r="89" spans="1:20" ht="14">
      <c r="A89" s="55">
        <v>627527</v>
      </c>
      <c r="B89" s="55" t="s">
        <v>331</v>
      </c>
      <c r="C89" s="55" t="s">
        <v>53</v>
      </c>
      <c r="D89" s="55" t="s">
        <v>332</v>
      </c>
      <c r="E89" s="55" t="s">
        <v>333</v>
      </c>
      <c r="F89" s="57">
        <v>36543</v>
      </c>
      <c r="G89" s="57">
        <v>42005</v>
      </c>
      <c r="H89" s="57">
        <v>39600</v>
      </c>
      <c r="I89" s="55"/>
      <c r="J89" s="55" t="s">
        <v>192</v>
      </c>
      <c r="K89" s="57">
        <v>41640</v>
      </c>
      <c r="L89" s="55"/>
      <c r="M89" s="56">
        <v>16</v>
      </c>
      <c r="N89" s="56" t="s">
        <v>0</v>
      </c>
      <c r="O89" s="57">
        <v>22184</v>
      </c>
      <c r="P89" s="55">
        <v>0.72</v>
      </c>
      <c r="Q89" s="55" t="s">
        <v>57</v>
      </c>
      <c r="R89" s="55" t="s">
        <v>193</v>
      </c>
      <c r="S89" s="116">
        <v>32500.240000000002</v>
      </c>
      <c r="T89" s="55"/>
    </row>
    <row r="90" spans="1:20" ht="14">
      <c r="A90" s="55">
        <v>999465</v>
      </c>
      <c r="B90" s="55" t="s">
        <v>335</v>
      </c>
      <c r="C90" s="55" t="s">
        <v>60</v>
      </c>
      <c r="D90" s="55" t="s">
        <v>336</v>
      </c>
      <c r="E90" s="55" t="s">
        <v>101</v>
      </c>
      <c r="F90" s="57">
        <v>38614</v>
      </c>
      <c r="G90" s="57">
        <v>42005</v>
      </c>
      <c r="H90" s="57">
        <v>38891</v>
      </c>
      <c r="I90" s="57">
        <v>38614</v>
      </c>
      <c r="J90" s="55" t="s">
        <v>192</v>
      </c>
      <c r="K90" s="57">
        <v>41640</v>
      </c>
      <c r="L90" s="55"/>
      <c r="M90" s="56">
        <v>16</v>
      </c>
      <c r="N90" s="56" t="s">
        <v>0</v>
      </c>
      <c r="O90" s="57">
        <v>21284</v>
      </c>
      <c r="P90" s="55">
        <v>1</v>
      </c>
      <c r="Q90" s="55" t="s">
        <v>57</v>
      </c>
      <c r="R90" s="55" t="s">
        <v>193</v>
      </c>
      <c r="S90" s="116">
        <v>45139.22</v>
      </c>
      <c r="T90" s="55"/>
    </row>
    <row r="91" spans="1:20" ht="14">
      <c r="A91" s="55">
        <v>1462167</v>
      </c>
      <c r="B91" s="55" t="s">
        <v>337</v>
      </c>
      <c r="C91" s="55" t="s">
        <v>53</v>
      </c>
      <c r="D91" s="55" t="s">
        <v>338</v>
      </c>
      <c r="E91" s="55" t="s">
        <v>101</v>
      </c>
      <c r="F91" s="57">
        <v>37895</v>
      </c>
      <c r="G91" s="57">
        <v>42005</v>
      </c>
      <c r="H91" s="55"/>
      <c r="I91" s="55"/>
      <c r="J91" s="55" t="s">
        <v>192</v>
      </c>
      <c r="K91" s="57">
        <v>41640</v>
      </c>
      <c r="L91" s="55"/>
      <c r="M91" s="56">
        <v>16</v>
      </c>
      <c r="N91" s="56" t="s">
        <v>0</v>
      </c>
      <c r="O91" s="57">
        <v>30868</v>
      </c>
      <c r="P91" s="55">
        <v>1</v>
      </c>
      <c r="Q91" s="55" t="s">
        <v>57</v>
      </c>
      <c r="R91" s="55" t="s">
        <v>193</v>
      </c>
      <c r="S91" s="116">
        <v>45139.22</v>
      </c>
      <c r="T91" s="55"/>
    </row>
    <row r="92" spans="1:20" ht="14">
      <c r="A92" s="55">
        <v>1563773</v>
      </c>
      <c r="B92" s="55" t="s">
        <v>339</v>
      </c>
      <c r="C92" s="55" t="s">
        <v>66</v>
      </c>
      <c r="D92" s="55" t="s">
        <v>340</v>
      </c>
      <c r="E92" s="55" t="s">
        <v>101</v>
      </c>
      <c r="F92" s="57">
        <v>39595</v>
      </c>
      <c r="G92" s="57">
        <v>42005</v>
      </c>
      <c r="H92" s="55"/>
      <c r="I92" s="55"/>
      <c r="J92" s="55" t="s">
        <v>192</v>
      </c>
      <c r="K92" s="57">
        <v>41640</v>
      </c>
      <c r="L92" s="55"/>
      <c r="M92" s="56">
        <v>16</v>
      </c>
      <c r="N92" s="56" t="s">
        <v>0</v>
      </c>
      <c r="O92" s="57">
        <v>28323</v>
      </c>
      <c r="P92" s="55">
        <v>1</v>
      </c>
      <c r="Q92" s="55" t="s">
        <v>57</v>
      </c>
      <c r="R92" s="55" t="s">
        <v>193</v>
      </c>
      <c r="S92" s="116">
        <v>45139.22</v>
      </c>
      <c r="T92" s="55"/>
    </row>
    <row r="93" spans="1:20" ht="14">
      <c r="A93" s="55">
        <v>987719</v>
      </c>
      <c r="B93" s="55" t="s">
        <v>341</v>
      </c>
      <c r="C93" s="55" t="s">
        <v>66</v>
      </c>
      <c r="D93" s="55" t="s">
        <v>342</v>
      </c>
      <c r="E93" s="55" t="s">
        <v>101</v>
      </c>
      <c r="F93" s="57">
        <v>39084</v>
      </c>
      <c r="G93" s="57">
        <v>42005</v>
      </c>
      <c r="H93" s="55"/>
      <c r="I93" s="55"/>
      <c r="J93" s="55" t="s">
        <v>192</v>
      </c>
      <c r="K93" s="57">
        <v>41821</v>
      </c>
      <c r="L93" s="55"/>
      <c r="M93" s="56">
        <v>16</v>
      </c>
      <c r="N93" s="56" t="s">
        <v>0</v>
      </c>
      <c r="O93" s="57">
        <v>27372</v>
      </c>
      <c r="P93" s="55">
        <v>1</v>
      </c>
      <c r="Q93" s="55" t="s">
        <v>57</v>
      </c>
      <c r="R93" s="55" t="s">
        <v>193</v>
      </c>
      <c r="S93" s="116">
        <v>45139.22</v>
      </c>
      <c r="T93" s="55"/>
    </row>
    <row r="94" spans="1:20" ht="14">
      <c r="A94" s="55">
        <v>1658398</v>
      </c>
      <c r="B94" s="55" t="s">
        <v>343</v>
      </c>
      <c r="C94" s="55" t="s">
        <v>112</v>
      </c>
      <c r="D94" s="55" t="s">
        <v>344</v>
      </c>
      <c r="E94" s="55" t="s">
        <v>101</v>
      </c>
      <c r="F94" s="57">
        <v>39405</v>
      </c>
      <c r="G94" s="57">
        <v>42005</v>
      </c>
      <c r="H94" s="55"/>
      <c r="I94" s="55"/>
      <c r="J94" s="55" t="s">
        <v>192</v>
      </c>
      <c r="K94" s="57">
        <v>41852</v>
      </c>
      <c r="L94" s="55"/>
      <c r="M94" s="56">
        <v>16</v>
      </c>
      <c r="N94" s="56" t="s">
        <v>0</v>
      </c>
      <c r="O94" s="57">
        <v>28360</v>
      </c>
      <c r="P94" s="55">
        <v>1</v>
      </c>
      <c r="Q94" s="55" t="s">
        <v>57</v>
      </c>
      <c r="R94" s="55" t="s">
        <v>193</v>
      </c>
      <c r="S94" s="116">
        <v>45139.22</v>
      </c>
      <c r="T94" s="55"/>
    </row>
    <row r="95" spans="1:20" ht="14">
      <c r="A95" s="55">
        <v>2046294</v>
      </c>
      <c r="B95" s="55" t="s">
        <v>462</v>
      </c>
      <c r="C95" s="55" t="s">
        <v>66</v>
      </c>
      <c r="D95" s="55" t="s">
        <v>463</v>
      </c>
      <c r="E95" s="55" t="s">
        <v>464</v>
      </c>
      <c r="F95" s="57">
        <v>38854</v>
      </c>
      <c r="G95" s="57">
        <v>42005</v>
      </c>
      <c r="H95" s="55"/>
      <c r="I95" s="55"/>
      <c r="J95" s="55" t="s">
        <v>192</v>
      </c>
      <c r="K95" s="57">
        <v>41640</v>
      </c>
      <c r="L95" s="55"/>
      <c r="M95" s="56">
        <v>18</v>
      </c>
      <c r="N95" s="56" t="s">
        <v>0</v>
      </c>
      <c r="O95" s="57">
        <v>23274</v>
      </c>
      <c r="P95" s="55">
        <v>0.875</v>
      </c>
      <c r="Q95" s="55" t="s">
        <v>57</v>
      </c>
      <c r="R95" s="55" t="s">
        <v>193</v>
      </c>
      <c r="S95" s="116">
        <v>41435.980000000003</v>
      </c>
      <c r="T95" s="55"/>
    </row>
    <row r="96" spans="1:20" ht="14">
      <c r="A96" s="55">
        <v>2049679</v>
      </c>
      <c r="B96" s="55" t="s">
        <v>466</v>
      </c>
      <c r="C96" s="55" t="s">
        <v>53</v>
      </c>
      <c r="D96" s="55" t="s">
        <v>467</v>
      </c>
      <c r="E96" s="55" t="s">
        <v>68</v>
      </c>
      <c r="F96" s="57">
        <v>39265</v>
      </c>
      <c r="G96" s="57">
        <v>42005</v>
      </c>
      <c r="H96" s="57">
        <v>39600</v>
      </c>
      <c r="I96" s="55"/>
      <c r="J96" s="55" t="s">
        <v>192</v>
      </c>
      <c r="K96" s="57">
        <v>41852</v>
      </c>
      <c r="L96" s="55"/>
      <c r="M96" s="56">
        <v>18</v>
      </c>
      <c r="N96" s="56" t="s">
        <v>0</v>
      </c>
      <c r="O96" s="57">
        <v>31533</v>
      </c>
      <c r="P96" s="55">
        <v>1</v>
      </c>
      <c r="Q96" s="55" t="s">
        <v>57</v>
      </c>
      <c r="R96" s="55" t="s">
        <v>193</v>
      </c>
      <c r="S96" s="116">
        <v>47355.4</v>
      </c>
      <c r="T96" s="55"/>
    </row>
    <row r="97" spans="1:20" ht="14">
      <c r="A97" s="55">
        <v>2046611</v>
      </c>
      <c r="B97" s="55" t="s">
        <v>468</v>
      </c>
      <c r="C97" s="55" t="s">
        <v>53</v>
      </c>
      <c r="D97" s="55" t="s">
        <v>469</v>
      </c>
      <c r="E97" s="55" t="s">
        <v>68</v>
      </c>
      <c r="F97" s="57">
        <v>38888</v>
      </c>
      <c r="G97" s="57">
        <v>42005</v>
      </c>
      <c r="H97" s="55"/>
      <c r="I97" s="55"/>
      <c r="J97" s="55" t="s">
        <v>192</v>
      </c>
      <c r="K97" s="57">
        <v>41913</v>
      </c>
      <c r="L97" s="55"/>
      <c r="M97" s="56">
        <v>18</v>
      </c>
      <c r="N97" s="56" t="s">
        <v>0</v>
      </c>
      <c r="O97" s="57">
        <v>24190</v>
      </c>
      <c r="P97" s="55">
        <v>1</v>
      </c>
      <c r="Q97" s="55" t="s">
        <v>57</v>
      </c>
      <c r="R97" s="55" t="s">
        <v>193</v>
      </c>
      <c r="S97" s="116">
        <v>47355.4</v>
      </c>
      <c r="T97" s="55"/>
    </row>
    <row r="98" spans="1:20" ht="14">
      <c r="A98" s="55">
        <v>1273981</v>
      </c>
      <c r="B98" s="55" t="s">
        <v>605</v>
      </c>
      <c r="C98" s="55" t="s">
        <v>60</v>
      </c>
      <c r="D98" s="55" t="s">
        <v>606</v>
      </c>
      <c r="E98" s="55" t="s">
        <v>585</v>
      </c>
      <c r="F98" s="57">
        <v>38534</v>
      </c>
      <c r="G98" s="57">
        <v>42005</v>
      </c>
      <c r="H98" s="57">
        <v>38873</v>
      </c>
      <c r="I98" s="57">
        <v>38534</v>
      </c>
      <c r="J98" s="55" t="s">
        <v>192</v>
      </c>
      <c r="K98" s="57">
        <v>41640</v>
      </c>
      <c r="L98" s="55"/>
      <c r="M98" s="56">
        <v>19</v>
      </c>
      <c r="N98" s="56" t="s">
        <v>0</v>
      </c>
      <c r="O98" s="57">
        <v>21309</v>
      </c>
      <c r="P98" s="55">
        <v>1</v>
      </c>
      <c r="Q98" s="55" t="s">
        <v>57</v>
      </c>
      <c r="R98" s="55" t="s">
        <v>193</v>
      </c>
      <c r="S98" s="116">
        <v>48561.01</v>
      </c>
      <c r="T98" s="55"/>
    </row>
    <row r="99" spans="1:20" ht="14">
      <c r="A99" s="55">
        <v>1963324</v>
      </c>
      <c r="B99" s="55" t="s">
        <v>607</v>
      </c>
      <c r="C99" s="55" t="s">
        <v>106</v>
      </c>
      <c r="D99" s="55" t="s">
        <v>608</v>
      </c>
      <c r="E99" s="55" t="s">
        <v>609</v>
      </c>
      <c r="F99" s="57">
        <v>39343</v>
      </c>
      <c r="G99" s="57">
        <v>42005</v>
      </c>
      <c r="H99" s="55"/>
      <c r="I99" s="55"/>
      <c r="J99" s="55" t="s">
        <v>192</v>
      </c>
      <c r="K99" s="57">
        <v>41640</v>
      </c>
      <c r="L99" s="55"/>
      <c r="M99" s="56">
        <v>19</v>
      </c>
      <c r="N99" s="56" t="s">
        <v>0</v>
      </c>
      <c r="O99" s="57">
        <v>28005</v>
      </c>
      <c r="P99" s="55">
        <v>1</v>
      </c>
      <c r="Q99" s="55" t="s">
        <v>57</v>
      </c>
      <c r="R99" s="55" t="s">
        <v>193</v>
      </c>
      <c r="S99" s="116">
        <v>48561.01</v>
      </c>
      <c r="T99" s="55"/>
    </row>
    <row r="100" spans="1:20" ht="14">
      <c r="A100" s="55">
        <v>2043437</v>
      </c>
      <c r="B100" s="55" t="s">
        <v>610</v>
      </c>
      <c r="C100" s="55" t="s">
        <v>106</v>
      </c>
      <c r="D100" s="55" t="s">
        <v>611</v>
      </c>
      <c r="E100" s="55" t="s">
        <v>612</v>
      </c>
      <c r="F100" s="57">
        <v>38635</v>
      </c>
      <c r="G100" s="57">
        <v>42005</v>
      </c>
      <c r="H100" s="57">
        <v>38635</v>
      </c>
      <c r="I100" s="57">
        <v>38635</v>
      </c>
      <c r="J100" s="55" t="s">
        <v>192</v>
      </c>
      <c r="K100" s="57">
        <v>41640</v>
      </c>
      <c r="L100" s="55"/>
      <c r="M100" s="56">
        <v>19</v>
      </c>
      <c r="N100" s="56" t="s">
        <v>0</v>
      </c>
      <c r="O100" s="57">
        <v>17857</v>
      </c>
      <c r="P100" s="55">
        <v>1</v>
      </c>
      <c r="Q100" s="55" t="s">
        <v>57</v>
      </c>
      <c r="R100" s="55" t="s">
        <v>193</v>
      </c>
      <c r="S100" s="116">
        <v>48561.01</v>
      </c>
      <c r="T100" s="55"/>
    </row>
    <row r="101" spans="1:20" ht="14">
      <c r="A101" s="55">
        <v>170071</v>
      </c>
      <c r="B101" s="55" t="s">
        <v>613</v>
      </c>
      <c r="C101" s="55" t="s">
        <v>112</v>
      </c>
      <c r="D101" s="55" t="s">
        <v>614</v>
      </c>
      <c r="E101" s="55" t="s">
        <v>590</v>
      </c>
      <c r="F101" s="57">
        <v>38306</v>
      </c>
      <c r="G101" s="57">
        <v>42005</v>
      </c>
      <c r="H101" s="57">
        <v>38306</v>
      </c>
      <c r="I101" s="57">
        <v>38306</v>
      </c>
      <c r="J101" s="55" t="s">
        <v>192</v>
      </c>
      <c r="K101" s="57">
        <v>41852</v>
      </c>
      <c r="L101" s="55"/>
      <c r="M101" s="56">
        <v>19</v>
      </c>
      <c r="N101" s="56" t="s">
        <v>0</v>
      </c>
      <c r="O101" s="57">
        <v>16169</v>
      </c>
      <c r="P101" s="55">
        <v>1</v>
      </c>
      <c r="Q101" s="55" t="s">
        <v>57</v>
      </c>
      <c r="R101" s="55" t="s">
        <v>193</v>
      </c>
      <c r="S101" s="116">
        <v>48561.01</v>
      </c>
      <c r="T101" s="55"/>
    </row>
    <row r="102" spans="1:20" ht="14">
      <c r="A102" s="55">
        <v>1647928</v>
      </c>
      <c r="B102" s="55" t="s">
        <v>745</v>
      </c>
      <c r="C102" s="55" t="s">
        <v>106</v>
      </c>
      <c r="D102" s="55" t="s">
        <v>746</v>
      </c>
      <c r="E102" s="55" t="s">
        <v>744</v>
      </c>
      <c r="F102" s="57">
        <v>39223</v>
      </c>
      <c r="G102" s="57">
        <v>42005</v>
      </c>
      <c r="H102" s="55"/>
      <c r="I102" s="55"/>
      <c r="J102" s="55" t="s">
        <v>192</v>
      </c>
      <c r="K102" s="57">
        <v>41640</v>
      </c>
      <c r="L102" s="55"/>
      <c r="M102" s="56">
        <v>20</v>
      </c>
      <c r="N102" s="56" t="s">
        <v>0</v>
      </c>
      <c r="O102" s="57">
        <v>29356</v>
      </c>
      <c r="P102" s="55">
        <v>1</v>
      </c>
      <c r="Q102" s="55" t="s">
        <v>57</v>
      </c>
      <c r="R102" s="55" t="s">
        <v>193</v>
      </c>
      <c r="S102" s="116">
        <v>49926.17</v>
      </c>
      <c r="T102" s="55"/>
    </row>
    <row r="103" spans="1:20" ht="14">
      <c r="A103" s="55">
        <v>2049975</v>
      </c>
      <c r="B103" s="55" t="s">
        <v>795</v>
      </c>
      <c r="C103" s="55" t="s">
        <v>60</v>
      </c>
      <c r="D103" s="55" t="s">
        <v>796</v>
      </c>
      <c r="E103" s="55" t="s">
        <v>783</v>
      </c>
      <c r="F103" s="57">
        <v>39307</v>
      </c>
      <c r="G103" s="57">
        <v>42005</v>
      </c>
      <c r="H103" s="55"/>
      <c r="I103" s="55"/>
      <c r="J103" s="55" t="s">
        <v>192</v>
      </c>
      <c r="K103" s="57">
        <v>41640</v>
      </c>
      <c r="L103" s="103"/>
      <c r="M103" s="109">
        <v>21</v>
      </c>
      <c r="N103" s="109" t="s">
        <v>0</v>
      </c>
      <c r="O103" s="57">
        <v>28842</v>
      </c>
      <c r="P103" s="55">
        <v>1</v>
      </c>
      <c r="Q103" s="55" t="s">
        <v>57</v>
      </c>
      <c r="R103" s="55" t="s">
        <v>193</v>
      </c>
      <c r="S103" s="116">
        <v>51344.53</v>
      </c>
      <c r="T103" s="55"/>
    </row>
    <row r="104" spans="1:20" ht="14">
      <c r="A104" s="55">
        <v>2057396</v>
      </c>
      <c r="B104" s="55" t="s">
        <v>797</v>
      </c>
      <c r="C104" s="55" t="s">
        <v>60</v>
      </c>
      <c r="D104" s="55" t="s">
        <v>798</v>
      </c>
      <c r="E104" s="55" t="s">
        <v>772</v>
      </c>
      <c r="F104" s="57">
        <v>40561</v>
      </c>
      <c r="G104" s="57">
        <v>42005</v>
      </c>
      <c r="H104" s="55"/>
      <c r="I104" s="55"/>
      <c r="J104" s="55" t="s">
        <v>192</v>
      </c>
      <c r="K104" s="57">
        <v>41883</v>
      </c>
      <c r="L104" s="103"/>
      <c r="M104" s="109">
        <v>21</v>
      </c>
      <c r="N104" s="109" t="s">
        <v>0</v>
      </c>
      <c r="O104" s="57">
        <v>27906</v>
      </c>
      <c r="P104" s="55">
        <v>1</v>
      </c>
      <c r="Q104" s="55" t="s">
        <v>57</v>
      </c>
      <c r="R104" s="55" t="s">
        <v>193</v>
      </c>
      <c r="S104" s="116">
        <v>51344.53</v>
      </c>
      <c r="T104" s="55"/>
    </row>
    <row r="105" spans="1:20" ht="14">
      <c r="A105" s="55">
        <v>1168535</v>
      </c>
      <c r="B105" s="55" t="s">
        <v>962</v>
      </c>
      <c r="C105" s="55" t="s">
        <v>53</v>
      </c>
      <c r="D105" s="55" t="s">
        <v>963</v>
      </c>
      <c r="E105" s="55" t="s">
        <v>956</v>
      </c>
      <c r="F105" s="57">
        <v>36502</v>
      </c>
      <c r="G105" s="57">
        <v>40909</v>
      </c>
      <c r="H105" s="57">
        <v>36502</v>
      </c>
      <c r="I105" s="57">
        <v>36502</v>
      </c>
      <c r="J105" s="55" t="s">
        <v>192</v>
      </c>
      <c r="K105" s="57">
        <v>41752</v>
      </c>
      <c r="L105" s="55"/>
      <c r="M105" s="56">
        <v>22</v>
      </c>
      <c r="N105" s="56" t="s">
        <v>0</v>
      </c>
      <c r="O105" s="57">
        <v>27766</v>
      </c>
      <c r="P105" s="55">
        <v>1</v>
      </c>
      <c r="Q105" s="55" t="s">
        <v>57</v>
      </c>
      <c r="R105" s="55" t="s">
        <v>193</v>
      </c>
      <c r="S105" s="116">
        <v>52833.81</v>
      </c>
      <c r="T105" s="55"/>
    </row>
    <row r="106" spans="1:20" ht="14">
      <c r="A106" s="55">
        <v>1539048</v>
      </c>
      <c r="B106" s="55" t="s">
        <v>1070</v>
      </c>
      <c r="C106" s="55" t="s">
        <v>53</v>
      </c>
      <c r="D106" s="55" t="s">
        <v>1071</v>
      </c>
      <c r="E106" s="55" t="s">
        <v>1041</v>
      </c>
      <c r="F106" s="57">
        <v>38565</v>
      </c>
      <c r="G106" s="57">
        <v>42005</v>
      </c>
      <c r="H106" s="57">
        <v>38565</v>
      </c>
      <c r="I106" s="57">
        <v>38565</v>
      </c>
      <c r="J106" s="55" t="s">
        <v>192</v>
      </c>
      <c r="K106" s="57">
        <v>41640</v>
      </c>
      <c r="L106" s="55"/>
      <c r="M106" s="56">
        <v>23</v>
      </c>
      <c r="N106" s="56" t="s">
        <v>0</v>
      </c>
      <c r="O106" s="57">
        <v>29862</v>
      </c>
      <c r="P106" s="55">
        <v>1</v>
      </c>
      <c r="Q106" s="55" t="s">
        <v>57</v>
      </c>
      <c r="R106" s="55" t="s">
        <v>193</v>
      </c>
      <c r="S106" s="116">
        <v>54518.11</v>
      </c>
      <c r="T106" s="55"/>
    </row>
    <row r="107" spans="1:20" ht="14">
      <c r="A107" s="55">
        <v>2044710</v>
      </c>
      <c r="B107" s="55" t="s">
        <v>1072</v>
      </c>
      <c r="C107" s="55" t="s">
        <v>53</v>
      </c>
      <c r="D107" s="55" t="s">
        <v>1073</v>
      </c>
      <c r="E107" s="55" t="s">
        <v>1074</v>
      </c>
      <c r="F107" s="57">
        <v>37683</v>
      </c>
      <c r="G107" s="57">
        <v>42005</v>
      </c>
      <c r="H107" s="55"/>
      <c r="I107" s="55"/>
      <c r="J107" s="55" t="s">
        <v>192</v>
      </c>
      <c r="K107" s="57">
        <v>41671</v>
      </c>
      <c r="L107" s="55"/>
      <c r="M107" s="56">
        <v>23</v>
      </c>
      <c r="N107" s="56" t="s">
        <v>0</v>
      </c>
      <c r="O107" s="57">
        <v>29128</v>
      </c>
      <c r="P107" s="55">
        <v>1</v>
      </c>
      <c r="Q107" s="55" t="s">
        <v>57</v>
      </c>
      <c r="R107" s="55" t="s">
        <v>193</v>
      </c>
      <c r="S107" s="116">
        <v>54518.11</v>
      </c>
      <c r="T107" s="55"/>
    </row>
    <row r="108" spans="1:20" ht="14">
      <c r="A108" s="55">
        <v>100627</v>
      </c>
      <c r="B108" s="55" t="s">
        <v>1075</v>
      </c>
      <c r="C108" s="55" t="s">
        <v>106</v>
      </c>
      <c r="D108" s="55" t="s">
        <v>1076</v>
      </c>
      <c r="E108" s="55" t="s">
        <v>1077</v>
      </c>
      <c r="F108" s="57">
        <v>36900</v>
      </c>
      <c r="G108" s="57">
        <v>42005</v>
      </c>
      <c r="H108" s="55"/>
      <c r="I108" s="55"/>
      <c r="J108" s="55" t="s">
        <v>192</v>
      </c>
      <c r="K108" s="57">
        <v>41821</v>
      </c>
      <c r="L108" s="55"/>
      <c r="M108" s="56">
        <v>23</v>
      </c>
      <c r="N108" s="56" t="s">
        <v>0</v>
      </c>
      <c r="O108" s="57">
        <v>21772</v>
      </c>
      <c r="P108" s="55">
        <v>1</v>
      </c>
      <c r="Q108" s="55" t="s">
        <v>57</v>
      </c>
      <c r="R108" s="55" t="s">
        <v>193</v>
      </c>
      <c r="S108" s="116">
        <v>54518.11</v>
      </c>
      <c r="T108" s="55"/>
    </row>
    <row r="109" spans="1:20" ht="14">
      <c r="A109" s="55">
        <v>2045242</v>
      </c>
      <c r="B109" s="55" t="s">
        <v>1300</v>
      </c>
      <c r="C109" s="55" t="s">
        <v>106</v>
      </c>
      <c r="D109" s="55" t="s">
        <v>1301</v>
      </c>
      <c r="E109" s="55" t="s">
        <v>1299</v>
      </c>
      <c r="F109" s="57">
        <v>40360</v>
      </c>
      <c r="G109" s="57">
        <v>42005</v>
      </c>
      <c r="H109" s="55"/>
      <c r="I109" s="55"/>
      <c r="J109" s="55" t="s">
        <v>192</v>
      </c>
      <c r="K109" s="57">
        <v>41640</v>
      </c>
      <c r="L109" s="55"/>
      <c r="M109" s="56">
        <v>30</v>
      </c>
      <c r="N109" s="56" t="s">
        <v>0</v>
      </c>
      <c r="O109" s="57">
        <v>26340</v>
      </c>
      <c r="P109" s="55">
        <v>1</v>
      </c>
      <c r="Q109" s="55" t="s">
        <v>57</v>
      </c>
      <c r="R109" s="55" t="s">
        <v>193</v>
      </c>
      <c r="S109" s="116">
        <v>69339.94</v>
      </c>
      <c r="T109" s="55"/>
    </row>
    <row r="110" spans="1:20" ht="14">
      <c r="A110" s="55">
        <v>2056163</v>
      </c>
      <c r="B110" s="55" t="s">
        <v>1302</v>
      </c>
      <c r="C110" s="55" t="s">
        <v>106</v>
      </c>
      <c r="D110" s="55" t="s">
        <v>1303</v>
      </c>
      <c r="E110" s="55" t="s">
        <v>1299</v>
      </c>
      <c r="F110" s="57">
        <v>40360</v>
      </c>
      <c r="G110" s="57">
        <v>42005</v>
      </c>
      <c r="H110" s="55"/>
      <c r="I110" s="55"/>
      <c r="J110" s="55" t="s">
        <v>192</v>
      </c>
      <c r="K110" s="57">
        <v>41640</v>
      </c>
      <c r="L110" s="55"/>
      <c r="M110" s="56">
        <v>30</v>
      </c>
      <c r="N110" s="56" t="s">
        <v>0</v>
      </c>
      <c r="O110" s="57">
        <v>24679</v>
      </c>
      <c r="P110" s="55">
        <v>1</v>
      </c>
      <c r="Q110" s="55" t="s">
        <v>57</v>
      </c>
      <c r="R110" s="55" t="s">
        <v>193</v>
      </c>
      <c r="S110" s="116">
        <v>69339.94</v>
      </c>
      <c r="T110" s="55"/>
    </row>
    <row r="111" spans="1:20" ht="14">
      <c r="A111" s="55">
        <v>2053583</v>
      </c>
      <c r="B111" s="55" t="s">
        <v>1304</v>
      </c>
      <c r="C111" s="55" t="s">
        <v>106</v>
      </c>
      <c r="D111" s="55" t="s">
        <v>1305</v>
      </c>
      <c r="E111" s="55" t="s">
        <v>1299</v>
      </c>
      <c r="F111" s="57">
        <v>40360</v>
      </c>
      <c r="G111" s="57">
        <v>42005</v>
      </c>
      <c r="H111" s="55"/>
      <c r="I111" s="55"/>
      <c r="J111" s="55" t="s">
        <v>192</v>
      </c>
      <c r="K111" s="57">
        <v>41852</v>
      </c>
      <c r="L111" s="55"/>
      <c r="M111" s="56">
        <v>30</v>
      </c>
      <c r="N111" s="56" t="s">
        <v>0</v>
      </c>
      <c r="O111" s="57">
        <v>31968</v>
      </c>
      <c r="P111" s="55">
        <v>1</v>
      </c>
      <c r="Q111" s="55" t="s">
        <v>57</v>
      </c>
      <c r="R111" s="55" t="s">
        <v>193</v>
      </c>
      <c r="S111" s="116">
        <v>69339.94</v>
      </c>
      <c r="T111" s="55"/>
    </row>
    <row r="112" spans="1:20" ht="14">
      <c r="A112" s="55">
        <v>1014799</v>
      </c>
      <c r="B112" s="55" t="s">
        <v>65</v>
      </c>
      <c r="C112" s="55" t="s">
        <v>66</v>
      </c>
      <c r="D112" s="55" t="s">
        <v>67</v>
      </c>
      <c r="E112" s="55" t="s">
        <v>68</v>
      </c>
      <c r="F112" s="57">
        <v>39575</v>
      </c>
      <c r="G112" s="57">
        <v>42036</v>
      </c>
      <c r="H112" s="55"/>
      <c r="I112" s="55"/>
      <c r="J112" s="55" t="s">
        <v>56</v>
      </c>
      <c r="K112" s="57">
        <v>41671</v>
      </c>
      <c r="L112" s="55"/>
      <c r="M112" s="56">
        <v>18</v>
      </c>
      <c r="N112" s="56" t="s">
        <v>0</v>
      </c>
      <c r="O112" s="57">
        <v>25439</v>
      </c>
      <c r="P112" s="55">
        <v>0.4</v>
      </c>
      <c r="Q112" s="55" t="s">
        <v>57</v>
      </c>
      <c r="R112" s="55" t="s">
        <v>58</v>
      </c>
      <c r="S112" s="116">
        <v>15785.13</v>
      </c>
      <c r="T112" s="55"/>
    </row>
    <row r="113" spans="1:20" ht="14">
      <c r="A113" s="55">
        <v>893516</v>
      </c>
      <c r="B113" s="55" t="s">
        <v>156</v>
      </c>
      <c r="C113" s="55" t="s">
        <v>112</v>
      </c>
      <c r="D113" s="55" t="s">
        <v>157</v>
      </c>
      <c r="E113" s="55" t="s">
        <v>77</v>
      </c>
      <c r="F113" s="57">
        <v>38377</v>
      </c>
      <c r="G113" s="57">
        <v>42005</v>
      </c>
      <c r="H113" s="55"/>
      <c r="I113" s="55"/>
      <c r="J113" s="55" t="s">
        <v>115</v>
      </c>
      <c r="K113" s="57">
        <v>41640</v>
      </c>
      <c r="L113" s="55"/>
      <c r="M113" s="56">
        <v>18</v>
      </c>
      <c r="N113" s="56" t="s">
        <v>0</v>
      </c>
      <c r="O113" s="57">
        <v>25426</v>
      </c>
      <c r="P113" s="55">
        <v>1</v>
      </c>
      <c r="Q113" s="55" t="s">
        <v>57</v>
      </c>
      <c r="R113" s="55" t="s">
        <v>116</v>
      </c>
      <c r="S113" s="116">
        <v>43409.120000000003</v>
      </c>
      <c r="T113" s="55"/>
    </row>
    <row r="114" spans="1:20" ht="14">
      <c r="A114" s="55">
        <v>954707</v>
      </c>
      <c r="B114" s="55" t="s">
        <v>189</v>
      </c>
      <c r="C114" s="55" t="s">
        <v>53</v>
      </c>
      <c r="D114" s="55" t="s">
        <v>190</v>
      </c>
      <c r="E114" s="55" t="s">
        <v>191</v>
      </c>
      <c r="F114" s="57">
        <v>38593</v>
      </c>
      <c r="G114" s="57">
        <v>42005</v>
      </c>
      <c r="H114" s="57">
        <v>39203</v>
      </c>
      <c r="I114" s="55"/>
      <c r="J114" s="55" t="s">
        <v>192</v>
      </c>
      <c r="K114" s="57">
        <v>41640</v>
      </c>
      <c r="L114" s="55"/>
      <c r="M114" s="56">
        <v>6</v>
      </c>
      <c r="N114" s="56" t="s">
        <v>1</v>
      </c>
      <c r="O114" s="57">
        <v>24464</v>
      </c>
      <c r="P114" s="55">
        <v>0.74</v>
      </c>
      <c r="Q114" s="55" t="s">
        <v>57</v>
      </c>
      <c r="R114" s="55" t="s">
        <v>193</v>
      </c>
      <c r="S114" s="116">
        <v>28370.27</v>
      </c>
      <c r="T114" s="55"/>
    </row>
    <row r="115" spans="1:20" ht="14">
      <c r="A115" s="55">
        <v>1032091</v>
      </c>
      <c r="B115" s="55" t="s">
        <v>195</v>
      </c>
      <c r="C115" s="55" t="s">
        <v>106</v>
      </c>
      <c r="D115" s="55" t="s">
        <v>196</v>
      </c>
      <c r="E115" s="55" t="s">
        <v>197</v>
      </c>
      <c r="F115" s="57">
        <v>35217</v>
      </c>
      <c r="G115" s="57">
        <v>42005</v>
      </c>
      <c r="H115" s="55"/>
      <c r="I115" s="55"/>
      <c r="J115" s="55" t="s">
        <v>192</v>
      </c>
      <c r="K115" s="57">
        <v>41640</v>
      </c>
      <c r="L115" s="55"/>
      <c r="M115" s="56">
        <v>6</v>
      </c>
      <c r="N115" s="56" t="s">
        <v>1</v>
      </c>
      <c r="O115" s="57">
        <v>24553</v>
      </c>
      <c r="P115" s="55">
        <v>0.5</v>
      </c>
      <c r="Q115" s="55" t="s">
        <v>57</v>
      </c>
      <c r="R115" s="55" t="s">
        <v>193</v>
      </c>
      <c r="S115" s="116">
        <v>19169.099999999999</v>
      </c>
      <c r="T115" s="55"/>
    </row>
    <row r="116" spans="1:20" ht="14">
      <c r="A116" s="55">
        <v>1275893</v>
      </c>
      <c r="B116" s="55" t="s">
        <v>198</v>
      </c>
      <c r="C116" s="55" t="s">
        <v>106</v>
      </c>
      <c r="D116" s="55" t="s">
        <v>199</v>
      </c>
      <c r="E116" s="55" t="s">
        <v>197</v>
      </c>
      <c r="F116" s="57">
        <v>35660</v>
      </c>
      <c r="G116" s="57">
        <v>42005</v>
      </c>
      <c r="H116" s="55"/>
      <c r="I116" s="55"/>
      <c r="J116" s="55" t="s">
        <v>192</v>
      </c>
      <c r="K116" s="57">
        <v>41640</v>
      </c>
      <c r="L116" s="55"/>
      <c r="M116" s="56">
        <v>6</v>
      </c>
      <c r="N116" s="56" t="s">
        <v>1</v>
      </c>
      <c r="O116" s="57">
        <v>24155</v>
      </c>
      <c r="P116" s="55">
        <v>0.5</v>
      </c>
      <c r="Q116" s="55" t="s">
        <v>57</v>
      </c>
      <c r="R116" s="55" t="s">
        <v>193</v>
      </c>
      <c r="S116" s="116">
        <v>19169.099999999999</v>
      </c>
      <c r="T116" s="55"/>
    </row>
    <row r="117" spans="1:20" ht="14">
      <c r="A117" s="55">
        <v>1363460</v>
      </c>
      <c r="B117" s="55" t="s">
        <v>200</v>
      </c>
      <c r="C117" s="55" t="s">
        <v>53</v>
      </c>
      <c r="D117" s="55" t="s">
        <v>201</v>
      </c>
      <c r="E117" s="55" t="s">
        <v>191</v>
      </c>
      <c r="F117" s="57">
        <v>36560</v>
      </c>
      <c r="G117" s="57">
        <v>42005</v>
      </c>
      <c r="H117" s="57">
        <v>39234</v>
      </c>
      <c r="I117" s="55"/>
      <c r="J117" s="55" t="s">
        <v>192</v>
      </c>
      <c r="K117" s="57">
        <v>41640</v>
      </c>
      <c r="L117" s="55"/>
      <c r="M117" s="56">
        <v>6</v>
      </c>
      <c r="N117" s="56" t="s">
        <v>1</v>
      </c>
      <c r="O117" s="57">
        <v>29321</v>
      </c>
      <c r="P117" s="55">
        <v>0.61</v>
      </c>
      <c r="Q117" s="55" t="s">
        <v>57</v>
      </c>
      <c r="R117" s="55" t="s">
        <v>193</v>
      </c>
      <c r="S117" s="116">
        <v>23386.3</v>
      </c>
      <c r="T117" s="55"/>
    </row>
    <row r="118" spans="1:20" ht="14">
      <c r="A118" s="55">
        <v>1472735</v>
      </c>
      <c r="B118" s="55" t="s">
        <v>242</v>
      </c>
      <c r="C118" s="55" t="s">
        <v>60</v>
      </c>
      <c r="D118" s="55" t="s">
        <v>243</v>
      </c>
      <c r="E118" s="55" t="s">
        <v>232</v>
      </c>
      <c r="F118" s="57">
        <v>37865</v>
      </c>
      <c r="G118" s="57">
        <v>42005</v>
      </c>
      <c r="H118" s="55"/>
      <c r="I118" s="55"/>
      <c r="J118" s="55" t="s">
        <v>192</v>
      </c>
      <c r="K118" s="57">
        <v>41640</v>
      </c>
      <c r="L118" s="55"/>
      <c r="M118" s="56">
        <v>13</v>
      </c>
      <c r="N118" s="56" t="s">
        <v>1</v>
      </c>
      <c r="O118" s="57">
        <v>30184</v>
      </c>
      <c r="P118" s="55">
        <v>1</v>
      </c>
      <c r="Q118" s="55" t="s">
        <v>57</v>
      </c>
      <c r="R118" s="55" t="s">
        <v>193</v>
      </c>
      <c r="S118" s="116">
        <v>43148.55</v>
      </c>
      <c r="T118" s="55"/>
    </row>
    <row r="119" spans="1:20" ht="14">
      <c r="A119" s="55">
        <v>2045100</v>
      </c>
      <c r="B119" s="55" t="s">
        <v>244</v>
      </c>
      <c r="C119" s="55" t="s">
        <v>106</v>
      </c>
      <c r="D119" s="55" t="s">
        <v>245</v>
      </c>
      <c r="E119" s="55" t="s">
        <v>227</v>
      </c>
      <c r="F119" s="57">
        <v>37865</v>
      </c>
      <c r="G119" s="57">
        <v>42005</v>
      </c>
      <c r="H119" s="57">
        <v>37073</v>
      </c>
      <c r="I119" s="57">
        <v>35529</v>
      </c>
      <c r="J119" s="55" t="s">
        <v>192</v>
      </c>
      <c r="K119" s="57">
        <v>41640</v>
      </c>
      <c r="L119" s="55"/>
      <c r="M119" s="56">
        <v>13</v>
      </c>
      <c r="N119" s="56" t="s">
        <v>1</v>
      </c>
      <c r="O119" s="57">
        <v>18343</v>
      </c>
      <c r="P119" s="55">
        <v>1</v>
      </c>
      <c r="Q119" s="55" t="s">
        <v>57</v>
      </c>
      <c r="R119" s="55" t="s">
        <v>193</v>
      </c>
      <c r="S119" s="116">
        <v>43148.55</v>
      </c>
      <c r="T119" s="55"/>
    </row>
    <row r="120" spans="1:20" ht="14">
      <c r="A120" s="55">
        <v>1426916</v>
      </c>
      <c r="B120" s="55" t="s">
        <v>345</v>
      </c>
      <c r="C120" s="55" t="s">
        <v>60</v>
      </c>
      <c r="D120" s="55" t="s">
        <v>346</v>
      </c>
      <c r="E120" s="55" t="s">
        <v>101</v>
      </c>
      <c r="F120" s="57">
        <v>38538</v>
      </c>
      <c r="G120" s="57">
        <v>42005</v>
      </c>
      <c r="H120" s="57">
        <v>38538</v>
      </c>
      <c r="I120" s="57">
        <v>38538</v>
      </c>
      <c r="J120" s="55" t="s">
        <v>192</v>
      </c>
      <c r="K120" s="57">
        <v>41640</v>
      </c>
      <c r="L120" s="55"/>
      <c r="M120" s="56">
        <v>16</v>
      </c>
      <c r="N120" s="56" t="s">
        <v>1</v>
      </c>
      <c r="O120" s="57">
        <v>29410</v>
      </c>
      <c r="P120" s="55">
        <v>1</v>
      </c>
      <c r="Q120" s="55" t="s">
        <v>57</v>
      </c>
      <c r="R120" s="55" t="s">
        <v>193</v>
      </c>
      <c r="S120" s="116">
        <v>46042</v>
      </c>
      <c r="T120" s="55"/>
    </row>
    <row r="121" spans="1:20" ht="14">
      <c r="A121" s="55">
        <v>1688822</v>
      </c>
      <c r="B121" s="55" t="s">
        <v>347</v>
      </c>
      <c r="C121" s="55" t="s">
        <v>60</v>
      </c>
      <c r="D121" s="55" t="s">
        <v>348</v>
      </c>
      <c r="E121" s="55" t="s">
        <v>101</v>
      </c>
      <c r="F121" s="57">
        <v>38665</v>
      </c>
      <c r="G121" s="57">
        <v>42005</v>
      </c>
      <c r="H121" s="55"/>
      <c r="I121" s="55"/>
      <c r="J121" s="55" t="s">
        <v>192</v>
      </c>
      <c r="K121" s="57">
        <v>41640</v>
      </c>
      <c r="L121" s="55"/>
      <c r="M121" s="56">
        <v>16</v>
      </c>
      <c r="N121" s="56" t="s">
        <v>1</v>
      </c>
      <c r="O121" s="57">
        <v>31078</v>
      </c>
      <c r="P121" s="55">
        <v>1</v>
      </c>
      <c r="Q121" s="55" t="s">
        <v>57</v>
      </c>
      <c r="R121" s="55" t="s">
        <v>193</v>
      </c>
      <c r="S121" s="116">
        <v>46042</v>
      </c>
      <c r="T121" s="55"/>
    </row>
    <row r="122" spans="1:20" ht="14">
      <c r="A122" s="55">
        <v>2056162</v>
      </c>
      <c r="B122" s="55" t="s">
        <v>349</v>
      </c>
      <c r="C122" s="55" t="s">
        <v>106</v>
      </c>
      <c r="D122" s="55" t="s">
        <v>350</v>
      </c>
      <c r="E122" s="55" t="s">
        <v>322</v>
      </c>
      <c r="F122" s="57">
        <v>40360</v>
      </c>
      <c r="G122" s="57">
        <v>42005</v>
      </c>
      <c r="H122" s="55"/>
      <c r="I122" s="55"/>
      <c r="J122" s="55" t="s">
        <v>192</v>
      </c>
      <c r="K122" s="57">
        <v>41640</v>
      </c>
      <c r="L122" s="55"/>
      <c r="M122" s="56">
        <v>16</v>
      </c>
      <c r="N122" s="56" t="s">
        <v>1</v>
      </c>
      <c r="O122" s="57">
        <v>20766</v>
      </c>
      <c r="P122" s="55">
        <v>1</v>
      </c>
      <c r="Q122" s="55" t="s">
        <v>57</v>
      </c>
      <c r="R122" s="55" t="s">
        <v>193</v>
      </c>
      <c r="S122" s="116">
        <v>46042</v>
      </c>
      <c r="T122" s="55"/>
    </row>
    <row r="123" spans="1:20" ht="14">
      <c r="A123" s="55">
        <v>1678828</v>
      </c>
      <c r="B123" s="55" t="s">
        <v>351</v>
      </c>
      <c r="C123" s="55" t="s">
        <v>60</v>
      </c>
      <c r="D123" s="55" t="s">
        <v>352</v>
      </c>
      <c r="E123" s="55" t="s">
        <v>101</v>
      </c>
      <c r="F123" s="57">
        <v>38169</v>
      </c>
      <c r="G123" s="57">
        <v>42005</v>
      </c>
      <c r="H123" s="55"/>
      <c r="I123" s="55"/>
      <c r="J123" s="55" t="s">
        <v>192</v>
      </c>
      <c r="K123" s="57">
        <v>41821</v>
      </c>
      <c r="L123" s="57">
        <v>41952</v>
      </c>
      <c r="M123" s="56">
        <v>16</v>
      </c>
      <c r="N123" s="56" t="s">
        <v>1</v>
      </c>
      <c r="O123" s="57">
        <v>31329</v>
      </c>
      <c r="P123" s="55">
        <v>1</v>
      </c>
      <c r="Q123" s="55" t="s">
        <v>57</v>
      </c>
      <c r="R123" s="55" t="s">
        <v>193</v>
      </c>
      <c r="S123" s="116">
        <v>46042</v>
      </c>
      <c r="T123" s="55"/>
    </row>
    <row r="124" spans="1:20" ht="14">
      <c r="A124" s="55">
        <v>914017</v>
      </c>
      <c r="B124" s="55" t="s">
        <v>353</v>
      </c>
      <c r="C124" s="55" t="s">
        <v>60</v>
      </c>
      <c r="D124" s="55" t="s">
        <v>354</v>
      </c>
      <c r="E124" s="55" t="s">
        <v>101</v>
      </c>
      <c r="F124" s="57">
        <v>39225</v>
      </c>
      <c r="G124" s="57">
        <v>42005</v>
      </c>
      <c r="H124" s="55"/>
      <c r="I124" s="55"/>
      <c r="J124" s="55" t="s">
        <v>192</v>
      </c>
      <c r="K124" s="57">
        <v>41852</v>
      </c>
      <c r="L124" s="55"/>
      <c r="M124" s="56">
        <v>16</v>
      </c>
      <c r="N124" s="56" t="s">
        <v>1</v>
      </c>
      <c r="O124" s="57">
        <v>26519</v>
      </c>
      <c r="P124" s="55">
        <v>1</v>
      </c>
      <c r="Q124" s="55" t="s">
        <v>57</v>
      </c>
      <c r="R124" s="55" t="s">
        <v>193</v>
      </c>
      <c r="S124" s="116">
        <v>46042</v>
      </c>
      <c r="T124" s="55"/>
    </row>
    <row r="125" spans="1:20" ht="14">
      <c r="A125" s="55">
        <v>2056153</v>
      </c>
      <c r="B125" s="55" t="s">
        <v>435</v>
      </c>
      <c r="C125" s="55" t="s">
        <v>106</v>
      </c>
      <c r="D125" s="55" t="s">
        <v>436</v>
      </c>
      <c r="E125" s="55" t="s">
        <v>437</v>
      </c>
      <c r="F125" s="57">
        <v>40360</v>
      </c>
      <c r="G125" s="57">
        <v>42005</v>
      </c>
      <c r="H125" s="55"/>
      <c r="I125" s="55"/>
      <c r="J125" s="55" t="s">
        <v>192</v>
      </c>
      <c r="K125" s="57">
        <v>41640</v>
      </c>
      <c r="L125" s="55"/>
      <c r="M125" s="56">
        <v>17</v>
      </c>
      <c r="N125" s="56" t="s">
        <v>1</v>
      </c>
      <c r="O125" s="57">
        <v>27912</v>
      </c>
      <c r="P125" s="55">
        <v>1</v>
      </c>
      <c r="Q125" s="55" t="s">
        <v>57</v>
      </c>
      <c r="R125" s="55" t="s">
        <v>193</v>
      </c>
      <c r="S125" s="116">
        <v>47054.71</v>
      </c>
      <c r="T125" s="55"/>
    </row>
    <row r="126" spans="1:20" ht="14">
      <c r="A126" s="55">
        <v>2056161</v>
      </c>
      <c r="B126" s="55" t="s">
        <v>438</v>
      </c>
      <c r="C126" s="55" t="s">
        <v>106</v>
      </c>
      <c r="D126" s="55" t="s">
        <v>439</v>
      </c>
      <c r="E126" s="55" t="s">
        <v>437</v>
      </c>
      <c r="F126" s="57">
        <v>40360</v>
      </c>
      <c r="G126" s="57">
        <v>42005</v>
      </c>
      <c r="H126" s="55"/>
      <c r="I126" s="55"/>
      <c r="J126" s="55" t="s">
        <v>192</v>
      </c>
      <c r="K126" s="57">
        <v>41640</v>
      </c>
      <c r="L126" s="55"/>
      <c r="M126" s="56">
        <v>17</v>
      </c>
      <c r="N126" s="56" t="s">
        <v>1</v>
      </c>
      <c r="O126" s="57">
        <v>21342</v>
      </c>
      <c r="P126" s="55">
        <v>1</v>
      </c>
      <c r="Q126" s="55" t="s">
        <v>57</v>
      </c>
      <c r="R126" s="55" t="s">
        <v>193</v>
      </c>
      <c r="S126" s="116">
        <v>47054.71</v>
      </c>
      <c r="T126" s="55"/>
    </row>
    <row r="127" spans="1:20" ht="14">
      <c r="A127" s="55">
        <v>911031</v>
      </c>
      <c r="B127" s="55" t="s">
        <v>470</v>
      </c>
      <c r="C127" s="55" t="s">
        <v>106</v>
      </c>
      <c r="D127" s="55" t="s">
        <v>471</v>
      </c>
      <c r="E127" s="55" t="s">
        <v>68</v>
      </c>
      <c r="F127" s="57">
        <v>40003</v>
      </c>
      <c r="G127" s="57">
        <v>42005</v>
      </c>
      <c r="H127" s="55"/>
      <c r="I127" s="55"/>
      <c r="J127" s="55" t="s">
        <v>192</v>
      </c>
      <c r="K127" s="57">
        <v>41640</v>
      </c>
      <c r="L127" s="55"/>
      <c r="M127" s="56">
        <v>18</v>
      </c>
      <c r="N127" s="56" t="s">
        <v>1</v>
      </c>
      <c r="O127" s="57">
        <v>26411</v>
      </c>
      <c r="P127" s="55">
        <v>1</v>
      </c>
      <c r="Q127" s="55" t="s">
        <v>57</v>
      </c>
      <c r="R127" s="55" t="s">
        <v>193</v>
      </c>
      <c r="S127" s="116">
        <v>48302.51</v>
      </c>
      <c r="T127" s="55"/>
    </row>
    <row r="128" spans="1:20" ht="14">
      <c r="A128" s="55">
        <v>1370466</v>
      </c>
      <c r="B128" s="55" t="s">
        <v>472</v>
      </c>
      <c r="C128" s="55" t="s">
        <v>112</v>
      </c>
      <c r="D128" s="55" t="s">
        <v>473</v>
      </c>
      <c r="E128" s="55" t="s">
        <v>68</v>
      </c>
      <c r="F128" s="57">
        <v>38726</v>
      </c>
      <c r="G128" s="57">
        <v>42005</v>
      </c>
      <c r="H128" s="57">
        <v>38726</v>
      </c>
      <c r="I128" s="57">
        <v>38726</v>
      </c>
      <c r="J128" s="55" t="s">
        <v>192</v>
      </c>
      <c r="K128" s="57">
        <v>41640</v>
      </c>
      <c r="L128" s="55"/>
      <c r="M128" s="56">
        <v>18</v>
      </c>
      <c r="N128" s="56" t="s">
        <v>1</v>
      </c>
      <c r="O128" s="57">
        <v>29130</v>
      </c>
      <c r="P128" s="55">
        <v>1</v>
      </c>
      <c r="Q128" s="55" t="s">
        <v>57</v>
      </c>
      <c r="R128" s="55" t="s">
        <v>193</v>
      </c>
      <c r="S128" s="116">
        <v>48302.51</v>
      </c>
      <c r="T128" s="55"/>
    </row>
    <row r="129" spans="1:20" ht="14">
      <c r="A129" s="55">
        <v>1440695</v>
      </c>
      <c r="B129" s="55" t="s">
        <v>615</v>
      </c>
      <c r="C129" s="55" t="s">
        <v>53</v>
      </c>
      <c r="D129" s="55" t="s">
        <v>616</v>
      </c>
      <c r="E129" s="55" t="s">
        <v>590</v>
      </c>
      <c r="F129" s="57">
        <v>37834</v>
      </c>
      <c r="G129" s="57">
        <v>42005</v>
      </c>
      <c r="H129" s="55"/>
      <c r="I129" s="55"/>
      <c r="J129" s="55" t="s">
        <v>192</v>
      </c>
      <c r="K129" s="57">
        <v>41640</v>
      </c>
      <c r="L129" s="55"/>
      <c r="M129" s="56">
        <v>19</v>
      </c>
      <c r="N129" s="56" t="s">
        <v>1</v>
      </c>
      <c r="O129" s="57">
        <v>28875</v>
      </c>
      <c r="P129" s="55">
        <v>1</v>
      </c>
      <c r="Q129" s="55" t="s">
        <v>57</v>
      </c>
      <c r="R129" s="55" t="s">
        <v>193</v>
      </c>
      <c r="S129" s="116">
        <v>49532.23</v>
      </c>
      <c r="T129" s="55"/>
    </row>
    <row r="130" spans="1:20" ht="14">
      <c r="A130" s="55">
        <v>1110002</v>
      </c>
      <c r="B130" s="55" t="s">
        <v>799</v>
      </c>
      <c r="C130" s="55" t="s">
        <v>66</v>
      </c>
      <c r="D130" s="55" t="s">
        <v>800</v>
      </c>
      <c r="E130" s="55" t="s">
        <v>772</v>
      </c>
      <c r="F130" s="57">
        <v>38474</v>
      </c>
      <c r="G130" s="57">
        <v>42005</v>
      </c>
      <c r="H130" s="57">
        <v>38474</v>
      </c>
      <c r="I130" s="57">
        <v>38474</v>
      </c>
      <c r="J130" s="55" t="s">
        <v>192</v>
      </c>
      <c r="K130" s="57">
        <v>41640</v>
      </c>
      <c r="L130" s="103"/>
      <c r="M130" s="109">
        <v>21</v>
      </c>
      <c r="N130" s="109" t="s">
        <v>1</v>
      </c>
      <c r="O130" s="57">
        <v>28777</v>
      </c>
      <c r="P130" s="55">
        <v>1</v>
      </c>
      <c r="Q130" s="55" t="s">
        <v>57</v>
      </c>
      <c r="R130" s="55" t="s">
        <v>193</v>
      </c>
      <c r="S130" s="116">
        <v>52371.42</v>
      </c>
      <c r="T130" s="55"/>
    </row>
    <row r="131" spans="1:20" ht="14">
      <c r="A131" s="55">
        <v>1618223</v>
      </c>
      <c r="B131" s="55" t="s">
        <v>801</v>
      </c>
      <c r="C131" s="55" t="s">
        <v>60</v>
      </c>
      <c r="D131" s="55" t="s">
        <v>802</v>
      </c>
      <c r="E131" s="55" t="s">
        <v>772</v>
      </c>
      <c r="F131" s="57">
        <v>40014</v>
      </c>
      <c r="G131" s="57">
        <v>42005</v>
      </c>
      <c r="H131" s="55"/>
      <c r="I131" s="55"/>
      <c r="J131" s="55" t="s">
        <v>192</v>
      </c>
      <c r="K131" s="57">
        <v>41640</v>
      </c>
      <c r="L131" s="103"/>
      <c r="M131" s="109">
        <v>21</v>
      </c>
      <c r="N131" s="109" t="s">
        <v>1</v>
      </c>
      <c r="O131" s="57">
        <v>27331</v>
      </c>
      <c r="P131" s="55">
        <v>1</v>
      </c>
      <c r="Q131" s="55" t="s">
        <v>57</v>
      </c>
      <c r="R131" s="55" t="s">
        <v>193</v>
      </c>
      <c r="S131" s="116">
        <v>52371.42</v>
      </c>
      <c r="T131" s="55"/>
    </row>
    <row r="132" spans="1:20" ht="14">
      <c r="A132" s="55">
        <v>1094959</v>
      </c>
      <c r="B132" s="55" t="s">
        <v>964</v>
      </c>
      <c r="C132" s="55" t="s">
        <v>106</v>
      </c>
      <c r="D132" s="55" t="s">
        <v>965</v>
      </c>
      <c r="E132" s="55" t="s">
        <v>966</v>
      </c>
      <c r="F132" s="57">
        <v>35490</v>
      </c>
      <c r="G132" s="57">
        <v>42005</v>
      </c>
      <c r="H132" s="55"/>
      <c r="I132" s="55"/>
      <c r="J132" s="55" t="s">
        <v>192</v>
      </c>
      <c r="K132" s="57">
        <v>41640</v>
      </c>
      <c r="L132" s="55"/>
      <c r="M132" s="56">
        <v>22</v>
      </c>
      <c r="N132" s="56" t="s">
        <v>1</v>
      </c>
      <c r="O132" s="57">
        <v>27700</v>
      </c>
      <c r="P132" s="55">
        <v>1</v>
      </c>
      <c r="Q132" s="55" t="s">
        <v>57</v>
      </c>
      <c r="R132" s="55" t="s">
        <v>193</v>
      </c>
      <c r="S132" s="116">
        <v>53890.48</v>
      </c>
      <c r="T132" s="55"/>
    </row>
    <row r="133" spans="1:20" ht="14">
      <c r="A133" s="55">
        <v>1817584</v>
      </c>
      <c r="B133" s="55" t="s">
        <v>967</v>
      </c>
      <c r="C133" s="55" t="s">
        <v>106</v>
      </c>
      <c r="D133" s="55" t="s">
        <v>968</v>
      </c>
      <c r="E133" s="55" t="s">
        <v>956</v>
      </c>
      <c r="F133" s="57">
        <v>38544</v>
      </c>
      <c r="G133" s="57">
        <v>42005</v>
      </c>
      <c r="H133" s="55"/>
      <c r="I133" s="55"/>
      <c r="J133" s="55" t="s">
        <v>192</v>
      </c>
      <c r="K133" s="57">
        <v>41671</v>
      </c>
      <c r="L133" s="55"/>
      <c r="M133" s="56">
        <v>22</v>
      </c>
      <c r="N133" s="56" t="s">
        <v>1</v>
      </c>
      <c r="O133" s="57">
        <v>31773</v>
      </c>
      <c r="P133" s="55">
        <v>1</v>
      </c>
      <c r="Q133" s="55" t="s">
        <v>57</v>
      </c>
      <c r="R133" s="55" t="s">
        <v>193</v>
      </c>
      <c r="S133" s="116">
        <v>53890.48</v>
      </c>
      <c r="T133" s="55"/>
    </row>
    <row r="134" spans="1:20" ht="14">
      <c r="A134" s="55">
        <v>1583303</v>
      </c>
      <c r="B134" s="55" t="s">
        <v>1078</v>
      </c>
      <c r="C134" s="55" t="s">
        <v>66</v>
      </c>
      <c r="D134" s="55" t="s">
        <v>1079</v>
      </c>
      <c r="E134" s="55" t="s">
        <v>1044</v>
      </c>
      <c r="F134" s="57">
        <v>38169</v>
      </c>
      <c r="G134" s="57">
        <v>42005</v>
      </c>
      <c r="H134" s="55"/>
      <c r="I134" s="55"/>
      <c r="J134" s="55" t="s">
        <v>192</v>
      </c>
      <c r="K134" s="57">
        <v>41640</v>
      </c>
      <c r="L134" s="55"/>
      <c r="M134" s="56">
        <v>23</v>
      </c>
      <c r="N134" s="56" t="s">
        <v>1</v>
      </c>
      <c r="O134" s="57">
        <v>20792</v>
      </c>
      <c r="P134" s="55">
        <v>1</v>
      </c>
      <c r="Q134" s="55" t="s">
        <v>57</v>
      </c>
      <c r="R134" s="55" t="s">
        <v>193</v>
      </c>
      <c r="S134" s="116">
        <v>55608.47</v>
      </c>
      <c r="T134" s="55"/>
    </row>
    <row r="135" spans="1:20" ht="14">
      <c r="A135" s="55">
        <v>1754928</v>
      </c>
      <c r="B135" s="55" t="s">
        <v>1080</v>
      </c>
      <c r="C135" s="55" t="s">
        <v>60</v>
      </c>
      <c r="D135" s="55" t="s">
        <v>1081</v>
      </c>
      <c r="E135" s="55" t="s">
        <v>1036</v>
      </c>
      <c r="F135" s="57">
        <v>38240</v>
      </c>
      <c r="G135" s="57">
        <v>42005</v>
      </c>
      <c r="H135" s="55"/>
      <c r="I135" s="55"/>
      <c r="J135" s="55" t="s">
        <v>192</v>
      </c>
      <c r="K135" s="57">
        <v>41640</v>
      </c>
      <c r="L135" s="55"/>
      <c r="M135" s="56">
        <v>23</v>
      </c>
      <c r="N135" s="56" t="s">
        <v>1</v>
      </c>
      <c r="O135" s="57">
        <v>31464</v>
      </c>
      <c r="P135" s="55">
        <v>1</v>
      </c>
      <c r="Q135" s="55" t="s">
        <v>57</v>
      </c>
      <c r="R135" s="55" t="s">
        <v>193</v>
      </c>
      <c r="S135" s="116">
        <v>55608.47</v>
      </c>
      <c r="T135" s="55"/>
    </row>
    <row r="136" spans="1:20" ht="14">
      <c r="A136" s="55">
        <v>2048085</v>
      </c>
      <c r="B136" s="55" t="s">
        <v>1082</v>
      </c>
      <c r="C136" s="55" t="s">
        <v>112</v>
      </c>
      <c r="D136" s="55" t="s">
        <v>1083</v>
      </c>
      <c r="E136" s="55" t="s">
        <v>1084</v>
      </c>
      <c r="F136" s="57">
        <v>39084</v>
      </c>
      <c r="G136" s="57">
        <v>42005</v>
      </c>
      <c r="H136" s="55"/>
      <c r="I136" s="55"/>
      <c r="J136" s="55" t="s">
        <v>192</v>
      </c>
      <c r="K136" s="57">
        <v>41640</v>
      </c>
      <c r="L136" s="55"/>
      <c r="M136" s="56">
        <v>23</v>
      </c>
      <c r="N136" s="56" t="s">
        <v>1</v>
      </c>
      <c r="O136" s="57">
        <v>21286</v>
      </c>
      <c r="P136" s="55">
        <v>1</v>
      </c>
      <c r="Q136" s="55" t="s">
        <v>57</v>
      </c>
      <c r="R136" s="55" t="s">
        <v>193</v>
      </c>
      <c r="S136" s="116">
        <v>55608.47</v>
      </c>
      <c r="T136" s="55"/>
    </row>
    <row r="137" spans="1:20" ht="14">
      <c r="A137" s="55">
        <v>2057040</v>
      </c>
      <c r="B137" s="55" t="s">
        <v>1085</v>
      </c>
      <c r="C137" s="55" t="s">
        <v>106</v>
      </c>
      <c r="D137" s="55" t="s">
        <v>1086</v>
      </c>
      <c r="E137" s="55" t="s">
        <v>1054</v>
      </c>
      <c r="F137" s="57">
        <v>40484</v>
      </c>
      <c r="G137" s="57">
        <v>42005</v>
      </c>
      <c r="H137" s="55"/>
      <c r="I137" s="55"/>
      <c r="J137" s="55" t="s">
        <v>192</v>
      </c>
      <c r="K137" s="57">
        <v>41640</v>
      </c>
      <c r="L137" s="55"/>
      <c r="M137" s="56">
        <v>23</v>
      </c>
      <c r="N137" s="56" t="s">
        <v>1</v>
      </c>
      <c r="O137" s="57">
        <v>26009</v>
      </c>
      <c r="P137" s="55">
        <v>1</v>
      </c>
      <c r="Q137" s="55" t="s">
        <v>57</v>
      </c>
      <c r="R137" s="55" t="s">
        <v>193</v>
      </c>
      <c r="S137" s="116">
        <v>55608.47</v>
      </c>
      <c r="T137" s="55"/>
    </row>
    <row r="138" spans="1:20" ht="14">
      <c r="A138" s="55">
        <v>655266</v>
      </c>
      <c r="B138" s="55" t="s">
        <v>1295</v>
      </c>
      <c r="C138" s="55" t="s">
        <v>112</v>
      </c>
      <c r="D138" s="55" t="s">
        <v>1296</v>
      </c>
      <c r="E138" s="55" t="s">
        <v>1293</v>
      </c>
      <c r="F138" s="57">
        <v>38602</v>
      </c>
      <c r="G138" s="57">
        <v>42005</v>
      </c>
      <c r="H138" s="57">
        <v>33087</v>
      </c>
      <c r="I138" s="55"/>
      <c r="J138" s="55" t="s">
        <v>192</v>
      </c>
      <c r="K138" s="57">
        <v>41640</v>
      </c>
      <c r="L138" s="55"/>
      <c r="M138" s="56">
        <v>29</v>
      </c>
      <c r="N138" s="56" t="s">
        <v>1</v>
      </c>
      <c r="O138" s="57">
        <v>23498</v>
      </c>
      <c r="P138" s="55">
        <v>1</v>
      </c>
      <c r="Q138" s="55" t="s">
        <v>57</v>
      </c>
      <c r="R138" s="55" t="s">
        <v>193</v>
      </c>
      <c r="S138" s="116">
        <v>68104.55</v>
      </c>
      <c r="T138" s="55"/>
    </row>
    <row r="139" spans="1:20" ht="14">
      <c r="A139" s="55">
        <v>2056164</v>
      </c>
      <c r="B139" s="55" t="s">
        <v>1306</v>
      </c>
      <c r="C139" s="55" t="s">
        <v>106</v>
      </c>
      <c r="D139" s="55" t="s">
        <v>1307</v>
      </c>
      <c r="E139" s="55" t="s">
        <v>1299</v>
      </c>
      <c r="F139" s="57">
        <v>40360</v>
      </c>
      <c r="G139" s="57">
        <v>42005</v>
      </c>
      <c r="H139" s="55"/>
      <c r="I139" s="55"/>
      <c r="J139" s="55" t="s">
        <v>192</v>
      </c>
      <c r="K139" s="57">
        <v>41640</v>
      </c>
      <c r="L139" s="55"/>
      <c r="M139" s="56">
        <v>30</v>
      </c>
      <c r="N139" s="56" t="s">
        <v>1</v>
      </c>
      <c r="O139" s="57">
        <v>25847</v>
      </c>
      <c r="P139" s="55">
        <v>1</v>
      </c>
      <c r="Q139" s="55" t="s">
        <v>57</v>
      </c>
      <c r="R139" s="55" t="s">
        <v>193</v>
      </c>
      <c r="S139" s="116">
        <v>70726.740000000005</v>
      </c>
      <c r="T139" s="55"/>
    </row>
    <row r="140" spans="1:20" ht="14">
      <c r="A140" s="55">
        <v>2056127</v>
      </c>
      <c r="B140" s="55" t="s">
        <v>1329</v>
      </c>
      <c r="C140" s="55" t="s">
        <v>106</v>
      </c>
      <c r="D140" s="55" t="s">
        <v>1330</v>
      </c>
      <c r="E140" s="55" t="s">
        <v>1331</v>
      </c>
      <c r="F140" s="57">
        <v>40360</v>
      </c>
      <c r="G140" s="57">
        <v>42005</v>
      </c>
      <c r="H140" s="55"/>
      <c r="I140" s="55"/>
      <c r="J140" s="55" t="s">
        <v>192</v>
      </c>
      <c r="K140" s="57">
        <v>41640</v>
      </c>
      <c r="L140" s="55"/>
      <c r="M140" s="56">
        <v>32</v>
      </c>
      <c r="N140" s="56" t="s">
        <v>1</v>
      </c>
      <c r="O140" s="57">
        <v>25743</v>
      </c>
      <c r="P140" s="55">
        <v>1</v>
      </c>
      <c r="Q140" s="55" t="s">
        <v>57</v>
      </c>
      <c r="R140" s="55" t="s">
        <v>193</v>
      </c>
      <c r="S140" s="116">
        <v>76513.64</v>
      </c>
      <c r="T140" s="55"/>
    </row>
    <row r="141" spans="1:20" ht="14">
      <c r="A141" s="55">
        <v>1673665</v>
      </c>
      <c r="B141" s="55" t="s">
        <v>120</v>
      </c>
      <c r="C141" s="55" t="s">
        <v>112</v>
      </c>
      <c r="D141" s="55" t="s">
        <v>121</v>
      </c>
      <c r="E141" s="55" t="s">
        <v>114</v>
      </c>
      <c r="F141" s="57">
        <v>38692</v>
      </c>
      <c r="G141" s="57">
        <v>42005</v>
      </c>
      <c r="H141" s="55"/>
      <c r="I141" s="55"/>
      <c r="J141" s="55" t="s">
        <v>115</v>
      </c>
      <c r="K141" s="57">
        <v>41640</v>
      </c>
      <c r="L141" s="55"/>
      <c r="M141" s="56">
        <v>16</v>
      </c>
      <c r="N141" s="56" t="s">
        <v>1</v>
      </c>
      <c r="O141" s="57">
        <v>30083</v>
      </c>
      <c r="P141" s="55">
        <v>0.45</v>
      </c>
      <c r="Q141" s="55" t="s">
        <v>57</v>
      </c>
      <c r="R141" s="55" t="s">
        <v>116</v>
      </c>
      <c r="S141" s="116">
        <v>18992.330000000002</v>
      </c>
      <c r="T141" s="55"/>
    </row>
    <row r="142" spans="1:20" ht="14">
      <c r="A142" s="55">
        <v>2044839</v>
      </c>
      <c r="B142" s="55" t="s">
        <v>246</v>
      </c>
      <c r="C142" s="55" t="s">
        <v>106</v>
      </c>
      <c r="D142" s="55" t="s">
        <v>247</v>
      </c>
      <c r="E142" s="55" t="s">
        <v>227</v>
      </c>
      <c r="F142" s="57">
        <v>38651</v>
      </c>
      <c r="G142" s="57">
        <v>42005</v>
      </c>
      <c r="H142" s="57">
        <v>38651</v>
      </c>
      <c r="I142" s="57">
        <v>38651</v>
      </c>
      <c r="J142" s="55" t="s">
        <v>192</v>
      </c>
      <c r="K142" s="57">
        <v>41640</v>
      </c>
      <c r="L142" s="55"/>
      <c r="M142" s="56">
        <v>13</v>
      </c>
      <c r="N142" s="56" t="s">
        <v>2</v>
      </c>
      <c r="O142" s="57">
        <v>19942</v>
      </c>
      <c r="P142" s="55">
        <v>0.5</v>
      </c>
      <c r="Q142" s="55" t="s">
        <v>57</v>
      </c>
      <c r="R142" s="55" t="s">
        <v>193</v>
      </c>
      <c r="S142" s="116">
        <v>21865.53</v>
      </c>
      <c r="T142" s="55"/>
    </row>
    <row r="143" spans="1:20" ht="14">
      <c r="A143" s="55">
        <v>2052213</v>
      </c>
      <c r="B143" s="55" t="s">
        <v>288</v>
      </c>
      <c r="C143" s="55" t="s">
        <v>53</v>
      </c>
      <c r="D143" s="55" t="s">
        <v>289</v>
      </c>
      <c r="E143" s="55" t="s">
        <v>285</v>
      </c>
      <c r="F143" s="57">
        <v>39650</v>
      </c>
      <c r="G143" s="57">
        <v>42005</v>
      </c>
      <c r="H143" s="55"/>
      <c r="I143" s="55"/>
      <c r="J143" s="55" t="s">
        <v>192</v>
      </c>
      <c r="K143" s="57">
        <v>41640</v>
      </c>
      <c r="L143" s="55"/>
      <c r="M143" s="56">
        <v>14</v>
      </c>
      <c r="N143" s="56" t="s">
        <v>2</v>
      </c>
      <c r="O143" s="57">
        <v>21281</v>
      </c>
      <c r="P143" s="55">
        <v>1</v>
      </c>
      <c r="Q143" s="55" t="s">
        <v>57</v>
      </c>
      <c r="R143" s="55" t="s">
        <v>193</v>
      </c>
      <c r="S143" s="116">
        <v>44574.16</v>
      </c>
      <c r="T143" s="55"/>
    </row>
    <row r="144" spans="1:20" ht="14">
      <c r="A144" s="55">
        <v>881849</v>
      </c>
      <c r="B144" s="55" t="s">
        <v>303</v>
      </c>
      <c r="C144" s="55" t="s">
        <v>106</v>
      </c>
      <c r="D144" s="55" t="s">
        <v>304</v>
      </c>
      <c r="E144" s="55" t="s">
        <v>305</v>
      </c>
      <c r="F144" s="57">
        <v>38552</v>
      </c>
      <c r="G144" s="57">
        <v>42005</v>
      </c>
      <c r="H144" s="57">
        <v>38552</v>
      </c>
      <c r="I144" s="57">
        <v>38552</v>
      </c>
      <c r="J144" s="55" t="s">
        <v>192</v>
      </c>
      <c r="K144" s="57">
        <v>41640</v>
      </c>
      <c r="L144" s="55"/>
      <c r="M144" s="56">
        <v>15</v>
      </c>
      <c r="N144" s="56" t="s">
        <v>2</v>
      </c>
      <c r="O144" s="57">
        <v>25894</v>
      </c>
      <c r="P144" s="55">
        <v>0.5</v>
      </c>
      <c r="Q144" s="55" t="s">
        <v>57</v>
      </c>
      <c r="R144" s="55" t="s">
        <v>193</v>
      </c>
      <c r="S144" s="116">
        <v>22781.94</v>
      </c>
      <c r="T144" s="55"/>
    </row>
    <row r="145" spans="1:20" ht="14">
      <c r="A145" s="55">
        <v>1099653</v>
      </c>
      <c r="B145" s="55" t="s">
        <v>355</v>
      </c>
      <c r="C145" s="55" t="s">
        <v>53</v>
      </c>
      <c r="D145" s="55" t="s">
        <v>356</v>
      </c>
      <c r="E145" s="55" t="s">
        <v>101</v>
      </c>
      <c r="F145" s="57">
        <v>38769</v>
      </c>
      <c r="G145" s="57">
        <v>42005</v>
      </c>
      <c r="H145" s="57">
        <v>38769</v>
      </c>
      <c r="I145" s="57">
        <v>38769</v>
      </c>
      <c r="J145" s="55" t="s">
        <v>192</v>
      </c>
      <c r="K145" s="57">
        <v>41640</v>
      </c>
      <c r="L145" s="55"/>
      <c r="M145" s="56">
        <v>16</v>
      </c>
      <c r="N145" s="56" t="s">
        <v>2</v>
      </c>
      <c r="O145" s="57">
        <v>27468</v>
      </c>
      <c r="P145" s="55">
        <v>1</v>
      </c>
      <c r="Q145" s="55" t="s">
        <v>57</v>
      </c>
      <c r="R145" s="55" t="s">
        <v>193</v>
      </c>
      <c r="S145" s="116">
        <v>46663.57</v>
      </c>
      <c r="T145" s="55"/>
    </row>
    <row r="146" spans="1:20" ht="14">
      <c r="A146" s="55">
        <v>1811367</v>
      </c>
      <c r="B146" s="55" t="s">
        <v>357</v>
      </c>
      <c r="C146" s="55" t="s">
        <v>60</v>
      </c>
      <c r="D146" s="55" t="s">
        <v>358</v>
      </c>
      <c r="E146" s="55" t="s">
        <v>101</v>
      </c>
      <c r="F146" s="57">
        <v>38579</v>
      </c>
      <c r="G146" s="57">
        <v>42005</v>
      </c>
      <c r="H146" s="57">
        <v>38579</v>
      </c>
      <c r="I146" s="57">
        <v>38579</v>
      </c>
      <c r="J146" s="55" t="s">
        <v>192</v>
      </c>
      <c r="K146" s="57">
        <v>41852</v>
      </c>
      <c r="L146" s="55"/>
      <c r="M146" s="56">
        <v>16</v>
      </c>
      <c r="N146" s="56" t="s">
        <v>2</v>
      </c>
      <c r="O146" s="57">
        <v>21581</v>
      </c>
      <c r="P146" s="55">
        <v>1</v>
      </c>
      <c r="Q146" s="55" t="s">
        <v>57</v>
      </c>
      <c r="R146" s="55" t="s">
        <v>193</v>
      </c>
      <c r="S146" s="116">
        <v>46663.57</v>
      </c>
      <c r="T146" s="55"/>
    </row>
    <row r="147" spans="1:20" ht="14">
      <c r="A147" s="55">
        <v>582841</v>
      </c>
      <c r="B147" s="55" t="s">
        <v>474</v>
      </c>
      <c r="C147" s="55" t="s">
        <v>112</v>
      </c>
      <c r="D147" s="55" t="s">
        <v>475</v>
      </c>
      <c r="E147" s="55" t="s">
        <v>68</v>
      </c>
      <c r="F147" s="57">
        <v>38720</v>
      </c>
      <c r="G147" s="57">
        <v>42005</v>
      </c>
      <c r="H147" s="57">
        <v>38720</v>
      </c>
      <c r="I147" s="57">
        <v>38720</v>
      </c>
      <c r="J147" s="55" t="s">
        <v>192</v>
      </c>
      <c r="K147" s="57">
        <v>41640</v>
      </c>
      <c r="L147" s="55"/>
      <c r="M147" s="56">
        <v>18</v>
      </c>
      <c r="N147" s="56" t="s">
        <v>2</v>
      </c>
      <c r="O147" s="57">
        <v>22481</v>
      </c>
      <c r="P147" s="55">
        <v>1</v>
      </c>
      <c r="Q147" s="55" t="s">
        <v>57</v>
      </c>
      <c r="R147" s="55" t="s">
        <v>193</v>
      </c>
      <c r="S147" s="116">
        <v>48954.59</v>
      </c>
      <c r="T147" s="55"/>
    </row>
    <row r="148" spans="1:20" ht="14">
      <c r="A148" s="55">
        <v>913864</v>
      </c>
      <c r="B148" s="55" t="s">
        <v>476</v>
      </c>
      <c r="C148" s="55" t="s">
        <v>106</v>
      </c>
      <c r="D148" s="55" t="s">
        <v>477</v>
      </c>
      <c r="E148" s="55" t="s">
        <v>68</v>
      </c>
      <c r="F148" s="57">
        <v>36558</v>
      </c>
      <c r="G148" s="57">
        <v>42005</v>
      </c>
      <c r="H148" s="57">
        <v>36558</v>
      </c>
      <c r="I148" s="57">
        <v>36558</v>
      </c>
      <c r="J148" s="55" t="s">
        <v>192</v>
      </c>
      <c r="K148" s="57">
        <v>41640</v>
      </c>
      <c r="L148" s="55"/>
      <c r="M148" s="56">
        <v>18</v>
      </c>
      <c r="N148" s="56" t="s">
        <v>2</v>
      </c>
      <c r="O148" s="57">
        <v>27038</v>
      </c>
      <c r="P148" s="55">
        <v>1</v>
      </c>
      <c r="Q148" s="55" t="s">
        <v>57</v>
      </c>
      <c r="R148" s="55" t="s">
        <v>193</v>
      </c>
      <c r="S148" s="116">
        <v>48954.59</v>
      </c>
      <c r="T148" s="55"/>
    </row>
    <row r="149" spans="1:20" ht="14">
      <c r="A149" s="55">
        <v>915991</v>
      </c>
      <c r="B149" s="55" t="s">
        <v>478</v>
      </c>
      <c r="C149" s="55" t="s">
        <v>60</v>
      </c>
      <c r="D149" s="55" t="s">
        <v>479</v>
      </c>
      <c r="E149" s="55" t="s">
        <v>77</v>
      </c>
      <c r="F149" s="57">
        <v>39225</v>
      </c>
      <c r="G149" s="57">
        <v>42005</v>
      </c>
      <c r="H149" s="55"/>
      <c r="I149" s="55"/>
      <c r="J149" s="55" t="s">
        <v>192</v>
      </c>
      <c r="K149" s="57">
        <v>41640</v>
      </c>
      <c r="L149" s="55"/>
      <c r="M149" s="56">
        <v>18</v>
      </c>
      <c r="N149" s="56" t="s">
        <v>2</v>
      </c>
      <c r="O149" s="57">
        <v>21971</v>
      </c>
      <c r="P149" s="55">
        <v>1</v>
      </c>
      <c r="Q149" s="55" t="s">
        <v>57</v>
      </c>
      <c r="R149" s="55" t="s">
        <v>193</v>
      </c>
      <c r="S149" s="116">
        <v>48954.59</v>
      </c>
      <c r="T149" s="55"/>
    </row>
    <row r="150" spans="1:20" ht="14">
      <c r="A150" s="55">
        <v>1446410</v>
      </c>
      <c r="B150" s="55" t="s">
        <v>480</v>
      </c>
      <c r="C150" s="55" t="s">
        <v>106</v>
      </c>
      <c r="D150" s="55" t="s">
        <v>481</v>
      </c>
      <c r="E150" s="55" t="s">
        <v>68</v>
      </c>
      <c r="F150" s="57">
        <v>38418</v>
      </c>
      <c r="G150" s="57">
        <v>42005</v>
      </c>
      <c r="H150" s="57">
        <v>38418</v>
      </c>
      <c r="I150" s="57">
        <v>38418</v>
      </c>
      <c r="J150" s="55" t="s">
        <v>192</v>
      </c>
      <c r="K150" s="57">
        <v>41640</v>
      </c>
      <c r="L150" s="55"/>
      <c r="M150" s="56">
        <v>18</v>
      </c>
      <c r="N150" s="56" t="s">
        <v>2</v>
      </c>
      <c r="O150" s="57">
        <v>29884</v>
      </c>
      <c r="P150" s="55">
        <v>1</v>
      </c>
      <c r="Q150" s="55" t="s">
        <v>57</v>
      </c>
      <c r="R150" s="55" t="s">
        <v>193</v>
      </c>
      <c r="S150" s="116">
        <v>48954.59</v>
      </c>
      <c r="T150" s="55"/>
    </row>
    <row r="151" spans="1:20" ht="14">
      <c r="A151" s="55">
        <v>1458500</v>
      </c>
      <c r="B151" s="55" t="s">
        <v>482</v>
      </c>
      <c r="C151" s="55" t="s">
        <v>112</v>
      </c>
      <c r="D151" s="55" t="s">
        <v>483</v>
      </c>
      <c r="E151" s="55" t="s">
        <v>77</v>
      </c>
      <c r="F151" s="57">
        <v>39489</v>
      </c>
      <c r="G151" s="57">
        <v>42005</v>
      </c>
      <c r="H151" s="55"/>
      <c r="I151" s="55"/>
      <c r="J151" s="55" t="s">
        <v>192</v>
      </c>
      <c r="K151" s="57">
        <v>41640</v>
      </c>
      <c r="L151" s="55"/>
      <c r="M151" s="56">
        <v>18</v>
      </c>
      <c r="N151" s="56" t="s">
        <v>2</v>
      </c>
      <c r="O151" s="57">
        <v>28774</v>
      </c>
      <c r="P151" s="55">
        <v>1</v>
      </c>
      <c r="Q151" s="55" t="s">
        <v>57</v>
      </c>
      <c r="R151" s="55" t="s">
        <v>193</v>
      </c>
      <c r="S151" s="116">
        <v>48954.59</v>
      </c>
      <c r="T151" s="55"/>
    </row>
    <row r="152" spans="1:20" ht="14">
      <c r="A152" s="55">
        <v>2045700</v>
      </c>
      <c r="B152" s="55" t="s">
        <v>484</v>
      </c>
      <c r="C152" s="55" t="s">
        <v>106</v>
      </c>
      <c r="D152" s="55" t="s">
        <v>485</v>
      </c>
      <c r="E152" s="55" t="s">
        <v>68</v>
      </c>
      <c r="F152" s="57">
        <v>38559</v>
      </c>
      <c r="G152" s="57">
        <v>42005</v>
      </c>
      <c r="H152" s="55"/>
      <c r="I152" s="55"/>
      <c r="J152" s="55" t="s">
        <v>192</v>
      </c>
      <c r="K152" s="57">
        <v>41852</v>
      </c>
      <c r="L152" s="55"/>
      <c r="M152" s="56">
        <v>18</v>
      </c>
      <c r="N152" s="56" t="s">
        <v>2</v>
      </c>
      <c r="O152" s="57">
        <v>25217</v>
      </c>
      <c r="P152" s="55">
        <v>1</v>
      </c>
      <c r="Q152" s="55" t="s">
        <v>57</v>
      </c>
      <c r="R152" s="55" t="s">
        <v>193</v>
      </c>
      <c r="S152" s="116">
        <v>48954.59</v>
      </c>
      <c r="T152" s="55"/>
    </row>
    <row r="153" spans="1:20" ht="14">
      <c r="A153" s="55">
        <v>1590404</v>
      </c>
      <c r="B153" s="55" t="s">
        <v>486</v>
      </c>
      <c r="C153" s="55"/>
      <c r="D153" s="55" t="s">
        <v>487</v>
      </c>
      <c r="E153" s="55" t="s">
        <v>488</v>
      </c>
      <c r="F153" s="57">
        <v>38993</v>
      </c>
      <c r="G153" s="57">
        <v>42005</v>
      </c>
      <c r="H153" s="55"/>
      <c r="I153" s="55"/>
      <c r="J153" s="55" t="s">
        <v>192</v>
      </c>
      <c r="K153" s="57">
        <v>41913</v>
      </c>
      <c r="L153" s="57">
        <v>41922</v>
      </c>
      <c r="M153" s="56">
        <v>18</v>
      </c>
      <c r="N153" s="56" t="s">
        <v>2</v>
      </c>
      <c r="O153" s="57">
        <v>30629</v>
      </c>
      <c r="P153" s="55">
        <v>1</v>
      </c>
      <c r="Q153" s="55" t="s">
        <v>57</v>
      </c>
      <c r="R153" s="55" t="s">
        <v>193</v>
      </c>
      <c r="S153" s="116">
        <v>48954.59</v>
      </c>
      <c r="T153" s="55"/>
    </row>
    <row r="154" spans="1:20" ht="14">
      <c r="A154" s="55">
        <v>1344405</v>
      </c>
      <c r="B154" s="55" t="s">
        <v>617</v>
      </c>
      <c r="C154" s="55" t="s">
        <v>60</v>
      </c>
      <c r="D154" s="55" t="s">
        <v>618</v>
      </c>
      <c r="E154" s="55" t="s">
        <v>590</v>
      </c>
      <c r="F154" s="57">
        <v>38546</v>
      </c>
      <c r="G154" s="57">
        <v>42005</v>
      </c>
      <c r="H154" s="57">
        <v>38546</v>
      </c>
      <c r="I154" s="57">
        <v>38546</v>
      </c>
      <c r="J154" s="55" t="s">
        <v>192</v>
      </c>
      <c r="K154" s="57">
        <v>41640</v>
      </c>
      <c r="L154" s="55"/>
      <c r="M154" s="56">
        <v>19</v>
      </c>
      <c r="N154" s="56" t="s">
        <v>2</v>
      </c>
      <c r="O154" s="57">
        <v>29510</v>
      </c>
      <c r="P154" s="55">
        <v>1</v>
      </c>
      <c r="Q154" s="55" t="s">
        <v>57</v>
      </c>
      <c r="R154" s="55" t="s">
        <v>193</v>
      </c>
      <c r="S154" s="116">
        <v>50200.91</v>
      </c>
      <c r="T154" s="55"/>
    </row>
    <row r="155" spans="1:20" ht="14">
      <c r="A155" s="55">
        <v>1610683</v>
      </c>
      <c r="B155" s="55" t="s">
        <v>619</v>
      </c>
      <c r="C155" s="55" t="s">
        <v>60</v>
      </c>
      <c r="D155" s="55" t="s">
        <v>620</v>
      </c>
      <c r="E155" s="55" t="s">
        <v>590</v>
      </c>
      <c r="F155" s="57">
        <v>38625</v>
      </c>
      <c r="G155" s="57">
        <v>42005</v>
      </c>
      <c r="H155" s="57">
        <v>38625</v>
      </c>
      <c r="I155" s="57">
        <v>38625</v>
      </c>
      <c r="J155" s="55" t="s">
        <v>192</v>
      </c>
      <c r="K155" s="57">
        <v>41640</v>
      </c>
      <c r="L155" s="55"/>
      <c r="M155" s="56">
        <v>19</v>
      </c>
      <c r="N155" s="56" t="s">
        <v>2</v>
      </c>
      <c r="O155" s="57">
        <v>30767</v>
      </c>
      <c r="P155" s="55">
        <v>1</v>
      </c>
      <c r="Q155" s="55" t="s">
        <v>57</v>
      </c>
      <c r="R155" s="55" t="s">
        <v>193</v>
      </c>
      <c r="S155" s="116">
        <v>50200.91</v>
      </c>
      <c r="T155" s="55"/>
    </row>
    <row r="156" spans="1:20" ht="14">
      <c r="A156" s="55">
        <v>1807350</v>
      </c>
      <c r="B156" s="55" t="s">
        <v>621</v>
      </c>
      <c r="C156" s="55" t="s">
        <v>106</v>
      </c>
      <c r="D156" s="55" t="s">
        <v>622</v>
      </c>
      <c r="E156" s="55" t="s">
        <v>590</v>
      </c>
      <c r="F156" s="57">
        <v>38593</v>
      </c>
      <c r="G156" s="57">
        <v>42005</v>
      </c>
      <c r="H156" s="55"/>
      <c r="I156" s="55"/>
      <c r="J156" s="55" t="s">
        <v>192</v>
      </c>
      <c r="K156" s="57">
        <v>41640</v>
      </c>
      <c r="L156" s="55"/>
      <c r="M156" s="56">
        <v>19</v>
      </c>
      <c r="N156" s="56" t="s">
        <v>2</v>
      </c>
      <c r="O156" s="57">
        <v>29304</v>
      </c>
      <c r="P156" s="55">
        <v>1</v>
      </c>
      <c r="Q156" s="55" t="s">
        <v>57</v>
      </c>
      <c r="R156" s="55" t="s">
        <v>193</v>
      </c>
      <c r="S156" s="116">
        <v>50200.91</v>
      </c>
      <c r="T156" s="55"/>
    </row>
    <row r="157" spans="1:20" ht="14">
      <c r="A157" s="55">
        <v>2045965</v>
      </c>
      <c r="B157" s="55" t="s">
        <v>623</v>
      </c>
      <c r="C157" s="55" t="s">
        <v>60</v>
      </c>
      <c r="D157" s="55" t="s">
        <v>624</v>
      </c>
      <c r="E157" s="55" t="s">
        <v>590</v>
      </c>
      <c r="F157" s="57">
        <v>38718</v>
      </c>
      <c r="G157" s="57">
        <v>42005</v>
      </c>
      <c r="H157" s="55"/>
      <c r="I157" s="55"/>
      <c r="J157" s="55" t="s">
        <v>192</v>
      </c>
      <c r="K157" s="57">
        <v>41640</v>
      </c>
      <c r="L157" s="55"/>
      <c r="M157" s="56">
        <v>19</v>
      </c>
      <c r="N157" s="56" t="s">
        <v>2</v>
      </c>
      <c r="O157" s="57">
        <v>29847</v>
      </c>
      <c r="P157" s="55">
        <v>1</v>
      </c>
      <c r="Q157" s="55" t="s">
        <v>57</v>
      </c>
      <c r="R157" s="55" t="s">
        <v>193</v>
      </c>
      <c r="S157" s="116">
        <v>50200.91</v>
      </c>
      <c r="T157" s="55"/>
    </row>
    <row r="158" spans="1:20" ht="14">
      <c r="A158" s="55">
        <v>2047787</v>
      </c>
      <c r="B158" s="55" t="s">
        <v>625</v>
      </c>
      <c r="C158" s="55" t="s">
        <v>106</v>
      </c>
      <c r="D158" s="55" t="s">
        <v>626</v>
      </c>
      <c r="E158" s="55" t="s">
        <v>585</v>
      </c>
      <c r="F158" s="57">
        <v>39008</v>
      </c>
      <c r="G158" s="57">
        <v>42005</v>
      </c>
      <c r="H158" s="55"/>
      <c r="I158" s="55"/>
      <c r="J158" s="55" t="s">
        <v>192</v>
      </c>
      <c r="K158" s="57">
        <v>41640</v>
      </c>
      <c r="L158" s="55"/>
      <c r="M158" s="56">
        <v>19</v>
      </c>
      <c r="N158" s="56" t="s">
        <v>2</v>
      </c>
      <c r="O158" s="57">
        <v>31345</v>
      </c>
      <c r="P158" s="55">
        <v>1</v>
      </c>
      <c r="Q158" s="55" t="s">
        <v>57</v>
      </c>
      <c r="R158" s="55" t="s">
        <v>193</v>
      </c>
      <c r="S158" s="116">
        <v>50200.91</v>
      </c>
      <c r="T158" s="55"/>
    </row>
    <row r="159" spans="1:20" ht="14">
      <c r="A159" s="55">
        <v>2058712</v>
      </c>
      <c r="B159" s="55" t="s">
        <v>627</v>
      </c>
      <c r="C159" s="55" t="s">
        <v>106</v>
      </c>
      <c r="D159" s="55" t="s">
        <v>628</v>
      </c>
      <c r="E159" s="55" t="s">
        <v>629</v>
      </c>
      <c r="F159" s="57">
        <v>40777</v>
      </c>
      <c r="G159" s="57">
        <v>42005</v>
      </c>
      <c r="H159" s="55"/>
      <c r="I159" s="55"/>
      <c r="J159" s="55" t="s">
        <v>192</v>
      </c>
      <c r="K159" s="57">
        <v>41671</v>
      </c>
      <c r="L159" s="55"/>
      <c r="M159" s="56">
        <v>19</v>
      </c>
      <c r="N159" s="56" t="s">
        <v>2</v>
      </c>
      <c r="O159" s="57">
        <v>20705</v>
      </c>
      <c r="P159" s="55">
        <v>1</v>
      </c>
      <c r="Q159" s="55" t="s">
        <v>57</v>
      </c>
      <c r="R159" s="55" t="s">
        <v>193</v>
      </c>
      <c r="S159" s="116">
        <v>50200.91</v>
      </c>
      <c r="T159" s="55"/>
    </row>
    <row r="160" spans="1:20" ht="14">
      <c r="A160" s="55">
        <v>1144792</v>
      </c>
      <c r="B160" s="55" t="s">
        <v>803</v>
      </c>
      <c r="C160" s="55" t="s">
        <v>106</v>
      </c>
      <c r="D160" s="55" t="s">
        <v>804</v>
      </c>
      <c r="E160" s="55" t="s">
        <v>805</v>
      </c>
      <c r="F160" s="57">
        <v>39268</v>
      </c>
      <c r="G160" s="57">
        <v>42005</v>
      </c>
      <c r="H160" s="55"/>
      <c r="I160" s="55"/>
      <c r="J160" s="55" t="s">
        <v>192</v>
      </c>
      <c r="K160" s="57">
        <v>41640</v>
      </c>
      <c r="L160" s="103"/>
      <c r="M160" s="109">
        <v>21</v>
      </c>
      <c r="N160" s="109" t="s">
        <v>2</v>
      </c>
      <c r="O160" s="57">
        <v>28216</v>
      </c>
      <c r="P160" s="55">
        <v>1</v>
      </c>
      <c r="Q160" s="55" t="s">
        <v>57</v>
      </c>
      <c r="R160" s="55" t="s">
        <v>193</v>
      </c>
      <c r="S160" s="116">
        <v>53078.44</v>
      </c>
      <c r="T160" s="55"/>
    </row>
    <row r="161" spans="1:21" ht="14">
      <c r="A161" s="55">
        <v>1563322</v>
      </c>
      <c r="B161" s="55" t="s">
        <v>806</v>
      </c>
      <c r="C161" s="55" t="s">
        <v>106</v>
      </c>
      <c r="D161" s="55" t="s">
        <v>807</v>
      </c>
      <c r="E161" s="55" t="s">
        <v>805</v>
      </c>
      <c r="F161" s="57">
        <v>38995</v>
      </c>
      <c r="G161" s="57">
        <v>42005</v>
      </c>
      <c r="H161" s="55"/>
      <c r="I161" s="55"/>
      <c r="J161" s="55" t="s">
        <v>192</v>
      </c>
      <c r="K161" s="57">
        <v>41640</v>
      </c>
      <c r="L161" s="103"/>
      <c r="M161" s="109">
        <v>21</v>
      </c>
      <c r="N161" s="109" t="s">
        <v>2</v>
      </c>
      <c r="O161" s="57">
        <v>30129</v>
      </c>
      <c r="P161" s="55">
        <v>1</v>
      </c>
      <c r="Q161" s="55" t="s">
        <v>57</v>
      </c>
      <c r="R161" s="55" t="s">
        <v>193</v>
      </c>
      <c r="S161" s="116">
        <v>53078.44</v>
      </c>
      <c r="T161" s="55"/>
    </row>
    <row r="162" spans="1:21" ht="14">
      <c r="A162" s="55">
        <v>2050257</v>
      </c>
      <c r="B162" s="55" t="s">
        <v>808</v>
      </c>
      <c r="C162" s="55" t="s">
        <v>106</v>
      </c>
      <c r="D162" s="55" t="s">
        <v>809</v>
      </c>
      <c r="E162" s="55" t="s">
        <v>775</v>
      </c>
      <c r="F162" s="57">
        <v>39343</v>
      </c>
      <c r="G162" s="57">
        <v>42005</v>
      </c>
      <c r="H162" s="55"/>
      <c r="I162" s="55"/>
      <c r="J162" s="55" t="s">
        <v>192</v>
      </c>
      <c r="K162" s="57">
        <v>41640</v>
      </c>
      <c r="L162" s="103"/>
      <c r="M162" s="109">
        <v>21</v>
      </c>
      <c r="N162" s="109" t="s">
        <v>2</v>
      </c>
      <c r="O162" s="57">
        <v>26756</v>
      </c>
      <c r="P162" s="55">
        <v>1</v>
      </c>
      <c r="Q162" s="55" t="s">
        <v>57</v>
      </c>
      <c r="R162" s="55" t="s">
        <v>193</v>
      </c>
      <c r="S162" s="116">
        <v>53078.44</v>
      </c>
      <c r="T162" s="55"/>
    </row>
    <row r="163" spans="1:21" ht="14">
      <c r="A163" s="55">
        <v>1643543</v>
      </c>
      <c r="B163" s="55" t="s">
        <v>810</v>
      </c>
      <c r="C163" s="55" t="s">
        <v>106</v>
      </c>
      <c r="D163" s="55" t="s">
        <v>811</v>
      </c>
      <c r="E163" s="55" t="s">
        <v>794</v>
      </c>
      <c r="F163" s="57">
        <v>39820</v>
      </c>
      <c r="G163" s="57">
        <v>42005</v>
      </c>
      <c r="H163" s="55"/>
      <c r="I163" s="55"/>
      <c r="J163" s="55" t="s">
        <v>192</v>
      </c>
      <c r="K163" s="57">
        <v>41671</v>
      </c>
      <c r="L163" s="103"/>
      <c r="M163" s="109">
        <v>21</v>
      </c>
      <c r="N163" s="109" t="s">
        <v>2</v>
      </c>
      <c r="O163" s="57">
        <v>29256</v>
      </c>
      <c r="P163" s="55">
        <v>1</v>
      </c>
      <c r="Q163" s="55" t="s">
        <v>57</v>
      </c>
      <c r="R163" s="55" t="s">
        <v>193</v>
      </c>
      <c r="S163" s="116">
        <v>53078.44</v>
      </c>
      <c r="T163" s="55"/>
    </row>
    <row r="164" spans="1:21" ht="14">
      <c r="A164" s="55">
        <v>981306</v>
      </c>
      <c r="B164" s="55" t="s">
        <v>969</v>
      </c>
      <c r="C164" s="55" t="s">
        <v>106</v>
      </c>
      <c r="D164" s="55" t="s">
        <v>970</v>
      </c>
      <c r="E164" s="55" t="s">
        <v>956</v>
      </c>
      <c r="F164" s="57">
        <v>38460</v>
      </c>
      <c r="G164" s="57">
        <v>42005</v>
      </c>
      <c r="H164" s="57">
        <v>38460</v>
      </c>
      <c r="I164" s="57">
        <v>38460</v>
      </c>
      <c r="J164" s="55" t="s">
        <v>192</v>
      </c>
      <c r="K164" s="57">
        <v>41640</v>
      </c>
      <c r="L164" s="55"/>
      <c r="M164" s="56">
        <v>22</v>
      </c>
      <c r="N164" s="56" t="s">
        <v>2</v>
      </c>
      <c r="O164" s="57">
        <v>26962</v>
      </c>
      <c r="P164" s="55">
        <v>1</v>
      </c>
      <c r="Q164" s="55" t="s">
        <v>57</v>
      </c>
      <c r="R164" s="55" t="s">
        <v>193</v>
      </c>
      <c r="S164" s="116">
        <v>54618</v>
      </c>
      <c r="T164" s="55"/>
    </row>
    <row r="165" spans="1:21" ht="14">
      <c r="A165" s="55">
        <v>1098975</v>
      </c>
      <c r="B165" s="55" t="s">
        <v>971</v>
      </c>
      <c r="C165" s="55" t="s">
        <v>60</v>
      </c>
      <c r="D165" s="55" t="s">
        <v>972</v>
      </c>
      <c r="E165" s="55" t="s">
        <v>956</v>
      </c>
      <c r="F165" s="57">
        <v>39387</v>
      </c>
      <c r="G165" s="57">
        <v>42005</v>
      </c>
      <c r="H165" s="55"/>
      <c r="I165" s="55"/>
      <c r="J165" s="55" t="s">
        <v>192</v>
      </c>
      <c r="K165" s="57">
        <v>41640</v>
      </c>
      <c r="L165" s="55"/>
      <c r="M165" s="56">
        <v>22</v>
      </c>
      <c r="N165" s="56" t="s">
        <v>2</v>
      </c>
      <c r="O165" s="57">
        <v>27784</v>
      </c>
      <c r="P165" s="55">
        <v>1</v>
      </c>
      <c r="Q165" s="55" t="s">
        <v>57</v>
      </c>
      <c r="R165" s="55" t="s">
        <v>193</v>
      </c>
      <c r="S165" s="116">
        <v>54618</v>
      </c>
      <c r="T165" s="55"/>
    </row>
    <row r="166" spans="1:21" ht="14">
      <c r="A166" s="55">
        <v>184178</v>
      </c>
      <c r="B166" s="55" t="s">
        <v>1087</v>
      </c>
      <c r="C166" s="55" t="s">
        <v>60</v>
      </c>
      <c r="D166" s="55" t="s">
        <v>1088</v>
      </c>
      <c r="E166" s="55" t="s">
        <v>1057</v>
      </c>
      <c r="F166" s="57">
        <v>38525</v>
      </c>
      <c r="G166" s="57">
        <v>42005</v>
      </c>
      <c r="H166" s="57">
        <v>38525</v>
      </c>
      <c r="I166" s="57">
        <v>36476</v>
      </c>
      <c r="J166" s="55" t="s">
        <v>192</v>
      </c>
      <c r="K166" s="57">
        <v>41640</v>
      </c>
      <c r="L166" s="55"/>
      <c r="M166" s="56">
        <v>23</v>
      </c>
      <c r="N166" s="56" t="s">
        <v>2</v>
      </c>
      <c r="O166" s="57">
        <v>23398</v>
      </c>
      <c r="P166" s="55">
        <v>1</v>
      </c>
      <c r="Q166" s="55" t="s">
        <v>57</v>
      </c>
      <c r="R166" s="55" t="s">
        <v>193</v>
      </c>
      <c r="S166" s="116">
        <v>56359.18</v>
      </c>
      <c r="T166" s="55"/>
      <c r="U166" s="55"/>
    </row>
    <row r="167" spans="1:21" ht="14">
      <c r="A167" s="55">
        <v>1672741</v>
      </c>
      <c r="B167" s="55" t="s">
        <v>1089</v>
      </c>
      <c r="C167" s="55" t="s">
        <v>66</v>
      </c>
      <c r="D167" s="55" t="s">
        <v>1090</v>
      </c>
      <c r="E167" s="55" t="s">
        <v>1091</v>
      </c>
      <c r="F167" s="57">
        <v>39325</v>
      </c>
      <c r="G167" s="57">
        <v>42005</v>
      </c>
      <c r="H167" s="55"/>
      <c r="I167" s="55"/>
      <c r="J167" s="55" t="s">
        <v>192</v>
      </c>
      <c r="K167" s="57">
        <v>41640</v>
      </c>
      <c r="L167" s="55"/>
      <c r="M167" s="56">
        <v>23</v>
      </c>
      <c r="N167" s="56" t="s">
        <v>2</v>
      </c>
      <c r="O167" s="57">
        <v>27752</v>
      </c>
      <c r="P167" s="55">
        <v>0.6</v>
      </c>
      <c r="Q167" s="55" t="s">
        <v>57</v>
      </c>
      <c r="R167" s="55" t="s">
        <v>193</v>
      </c>
      <c r="S167" s="116">
        <v>33815.51</v>
      </c>
      <c r="T167" s="55"/>
    </row>
    <row r="168" spans="1:21" ht="14">
      <c r="A168" s="55">
        <v>2046628</v>
      </c>
      <c r="B168" s="55" t="s">
        <v>1092</v>
      </c>
      <c r="C168" s="55" t="s">
        <v>60</v>
      </c>
      <c r="D168" s="55" t="s">
        <v>1093</v>
      </c>
      <c r="E168" s="55" t="s">
        <v>1094</v>
      </c>
      <c r="F168" s="57">
        <v>38867</v>
      </c>
      <c r="G168" s="57">
        <v>42005</v>
      </c>
      <c r="H168" s="57">
        <v>38867</v>
      </c>
      <c r="I168" s="57">
        <v>38867</v>
      </c>
      <c r="J168" s="55" t="s">
        <v>192</v>
      </c>
      <c r="K168" s="57">
        <v>41640</v>
      </c>
      <c r="L168" s="55"/>
      <c r="M168" s="56">
        <v>23</v>
      </c>
      <c r="N168" s="56" t="s">
        <v>2</v>
      </c>
      <c r="O168" s="57">
        <v>25928</v>
      </c>
      <c r="P168" s="55">
        <v>1</v>
      </c>
      <c r="Q168" s="55" t="s">
        <v>57</v>
      </c>
      <c r="R168" s="55" t="s">
        <v>193</v>
      </c>
      <c r="S168" s="116">
        <v>56359.18</v>
      </c>
      <c r="T168" s="55"/>
    </row>
    <row r="169" spans="1:21" ht="14">
      <c r="A169" s="55">
        <v>2049911</v>
      </c>
      <c r="B169" s="55" t="s">
        <v>1095</v>
      </c>
      <c r="C169" s="55" t="s">
        <v>53</v>
      </c>
      <c r="D169" s="55" t="s">
        <v>1096</v>
      </c>
      <c r="E169" s="55" t="s">
        <v>1060</v>
      </c>
      <c r="F169" s="57">
        <v>39295</v>
      </c>
      <c r="G169" s="57">
        <v>42005</v>
      </c>
      <c r="H169" s="55"/>
      <c r="I169" s="55"/>
      <c r="J169" s="55" t="s">
        <v>192</v>
      </c>
      <c r="K169" s="57">
        <v>41640</v>
      </c>
      <c r="L169" s="55"/>
      <c r="M169" s="56">
        <v>23</v>
      </c>
      <c r="N169" s="56" t="s">
        <v>2</v>
      </c>
      <c r="O169" s="57">
        <v>29745</v>
      </c>
      <c r="P169" s="55">
        <v>1</v>
      </c>
      <c r="Q169" s="55" t="s">
        <v>57</v>
      </c>
      <c r="R169" s="55" t="s">
        <v>193</v>
      </c>
      <c r="S169" s="116">
        <v>56359.18</v>
      </c>
      <c r="T169" s="55"/>
    </row>
    <row r="170" spans="1:21" ht="14">
      <c r="A170" s="55">
        <v>2045404</v>
      </c>
      <c r="B170" s="55" t="s">
        <v>1097</v>
      </c>
      <c r="C170" s="55" t="s">
        <v>66</v>
      </c>
      <c r="D170" s="55" t="s">
        <v>1098</v>
      </c>
      <c r="E170" s="55" t="s">
        <v>1057</v>
      </c>
      <c r="F170" s="57">
        <v>36047</v>
      </c>
      <c r="G170" s="57">
        <v>42005</v>
      </c>
      <c r="H170" s="57">
        <v>38869</v>
      </c>
      <c r="I170" s="57">
        <v>38869</v>
      </c>
      <c r="J170" s="55" t="s">
        <v>192</v>
      </c>
      <c r="K170" s="57">
        <v>41671</v>
      </c>
      <c r="L170" s="55"/>
      <c r="M170" s="56">
        <v>23</v>
      </c>
      <c r="N170" s="56" t="s">
        <v>2</v>
      </c>
      <c r="O170" s="57">
        <v>29218</v>
      </c>
      <c r="P170" s="55">
        <v>1</v>
      </c>
      <c r="Q170" s="55" t="s">
        <v>57</v>
      </c>
      <c r="R170" s="55" t="s">
        <v>193</v>
      </c>
      <c r="S170" s="116">
        <v>56359.18</v>
      </c>
      <c r="T170" s="55"/>
    </row>
    <row r="171" spans="1:21" ht="14">
      <c r="A171" s="55">
        <v>1289616</v>
      </c>
      <c r="B171" s="55" t="s">
        <v>1099</v>
      </c>
      <c r="C171" s="55" t="s">
        <v>60</v>
      </c>
      <c r="D171" s="55" t="s">
        <v>1100</v>
      </c>
      <c r="E171" s="55" t="s">
        <v>1049</v>
      </c>
      <c r="F171" s="57">
        <v>39650</v>
      </c>
      <c r="G171" s="57">
        <v>42005</v>
      </c>
      <c r="H171" s="55"/>
      <c r="I171" s="55"/>
      <c r="J171" s="55" t="s">
        <v>192</v>
      </c>
      <c r="K171" s="57">
        <v>41852</v>
      </c>
      <c r="L171" s="55"/>
      <c r="M171" s="56">
        <v>23</v>
      </c>
      <c r="N171" s="56" t="s">
        <v>2</v>
      </c>
      <c r="O171" s="57">
        <v>28011</v>
      </c>
      <c r="P171" s="55">
        <v>1</v>
      </c>
      <c r="Q171" s="55" t="s">
        <v>57</v>
      </c>
      <c r="R171" s="55" t="s">
        <v>193</v>
      </c>
      <c r="S171" s="116">
        <v>56359.18</v>
      </c>
      <c r="T171" s="55"/>
    </row>
    <row r="172" spans="1:21" ht="14">
      <c r="A172" s="55">
        <v>569950</v>
      </c>
      <c r="B172" s="55" t="s">
        <v>1263</v>
      </c>
      <c r="C172" s="55" t="s">
        <v>53</v>
      </c>
      <c r="D172" s="55" t="s">
        <v>1264</v>
      </c>
      <c r="E172" s="55" t="s">
        <v>1259</v>
      </c>
      <c r="F172" s="57">
        <v>38169</v>
      </c>
      <c r="G172" s="57">
        <v>42005</v>
      </c>
      <c r="H172" s="57">
        <v>38169</v>
      </c>
      <c r="I172" s="57">
        <v>37438</v>
      </c>
      <c r="J172" s="55" t="s">
        <v>192</v>
      </c>
      <c r="K172" s="57">
        <v>41640</v>
      </c>
      <c r="L172" s="55"/>
      <c r="M172" s="56">
        <v>27</v>
      </c>
      <c r="N172" s="56" t="s">
        <v>2</v>
      </c>
      <c r="O172" s="57">
        <v>25058</v>
      </c>
      <c r="P172" s="55">
        <v>1</v>
      </c>
      <c r="Q172" s="55" t="s">
        <v>57</v>
      </c>
      <c r="R172" s="55" t="s">
        <v>193</v>
      </c>
      <c r="S172" s="116">
        <v>64112.01</v>
      </c>
      <c r="T172" s="55"/>
    </row>
    <row r="173" spans="1:21" ht="14">
      <c r="A173" s="55">
        <v>739640</v>
      </c>
      <c r="B173" s="55" t="s">
        <v>1265</v>
      </c>
      <c r="C173" s="55" t="s">
        <v>53</v>
      </c>
      <c r="D173" s="55" t="s">
        <v>1266</v>
      </c>
      <c r="E173" s="55" t="s">
        <v>1259</v>
      </c>
      <c r="F173" s="57">
        <v>38670</v>
      </c>
      <c r="G173" s="57">
        <v>42005</v>
      </c>
      <c r="H173" s="57">
        <v>38670</v>
      </c>
      <c r="I173" s="57">
        <v>38670</v>
      </c>
      <c r="J173" s="55" t="s">
        <v>192</v>
      </c>
      <c r="K173" s="57">
        <v>41640</v>
      </c>
      <c r="L173" s="55"/>
      <c r="M173" s="56">
        <v>27</v>
      </c>
      <c r="N173" s="56" t="s">
        <v>2</v>
      </c>
      <c r="O173" s="57">
        <v>20896</v>
      </c>
      <c r="P173" s="55">
        <v>1</v>
      </c>
      <c r="Q173" s="55" t="s">
        <v>57</v>
      </c>
      <c r="R173" s="55" t="s">
        <v>193</v>
      </c>
      <c r="S173" s="116">
        <v>64112.01</v>
      </c>
      <c r="T173" s="55"/>
    </row>
    <row r="174" spans="1:21" ht="14">
      <c r="A174" s="55">
        <v>2043100</v>
      </c>
      <c r="B174" s="55" t="s">
        <v>1267</v>
      </c>
      <c r="C174" s="55" t="s">
        <v>106</v>
      </c>
      <c r="D174" s="55" t="s">
        <v>1268</v>
      </c>
      <c r="E174" s="55" t="s">
        <v>1262</v>
      </c>
      <c r="F174" s="57">
        <v>38628</v>
      </c>
      <c r="G174" s="57">
        <v>42005</v>
      </c>
      <c r="H174" s="57">
        <v>38628</v>
      </c>
      <c r="I174" s="57">
        <v>38628</v>
      </c>
      <c r="J174" s="55" t="s">
        <v>192</v>
      </c>
      <c r="K174" s="57">
        <v>41640</v>
      </c>
      <c r="L174" s="55"/>
      <c r="M174" s="56">
        <v>27</v>
      </c>
      <c r="N174" s="56" t="s">
        <v>2</v>
      </c>
      <c r="O174" s="57">
        <v>27987</v>
      </c>
      <c r="P174" s="55">
        <v>1</v>
      </c>
      <c r="Q174" s="55" t="s">
        <v>57</v>
      </c>
      <c r="R174" s="55" t="s">
        <v>193</v>
      </c>
      <c r="S174" s="116">
        <v>64112.01</v>
      </c>
      <c r="T174" s="55"/>
    </row>
    <row r="175" spans="1:21" ht="14">
      <c r="A175" s="55">
        <v>1249962</v>
      </c>
      <c r="B175" s="55" t="s">
        <v>1269</v>
      </c>
      <c r="C175" s="55" t="s">
        <v>66</v>
      </c>
      <c r="D175" s="55" t="s">
        <v>1270</v>
      </c>
      <c r="E175" s="55" t="s">
        <v>1259</v>
      </c>
      <c r="F175" s="57">
        <v>38586</v>
      </c>
      <c r="G175" s="57">
        <v>42005</v>
      </c>
      <c r="H175" s="57">
        <v>38586</v>
      </c>
      <c r="I175" s="57">
        <v>38586</v>
      </c>
      <c r="J175" s="55" t="s">
        <v>192</v>
      </c>
      <c r="K175" s="57">
        <v>41671</v>
      </c>
      <c r="L175" s="55"/>
      <c r="M175" s="56">
        <v>27</v>
      </c>
      <c r="N175" s="56" t="s">
        <v>2</v>
      </c>
      <c r="O175" s="57">
        <v>23451</v>
      </c>
      <c r="P175" s="55">
        <v>1</v>
      </c>
      <c r="Q175" s="55" t="s">
        <v>57</v>
      </c>
      <c r="R175" s="55" t="s">
        <v>193</v>
      </c>
      <c r="S175" s="116">
        <v>64112.01</v>
      </c>
      <c r="T175" s="55"/>
    </row>
    <row r="176" spans="1:21" ht="14">
      <c r="A176" s="55">
        <v>457788</v>
      </c>
      <c r="B176" s="55" t="s">
        <v>1308</v>
      </c>
      <c r="C176" s="55" t="s">
        <v>106</v>
      </c>
      <c r="D176" s="55" t="s">
        <v>1309</v>
      </c>
      <c r="E176" s="55" t="s">
        <v>1310</v>
      </c>
      <c r="F176" s="57">
        <v>39155</v>
      </c>
      <c r="G176" s="57">
        <v>42005</v>
      </c>
      <c r="H176" s="55"/>
      <c r="I176" s="55"/>
      <c r="J176" s="55" t="s">
        <v>192</v>
      </c>
      <c r="K176" s="57">
        <v>41640</v>
      </c>
      <c r="L176" s="55"/>
      <c r="M176" s="56">
        <v>30</v>
      </c>
      <c r="N176" s="56" t="s">
        <v>2</v>
      </c>
      <c r="O176" s="57">
        <v>22817</v>
      </c>
      <c r="P176" s="55">
        <v>1</v>
      </c>
      <c r="Q176" s="55" t="s">
        <v>57</v>
      </c>
      <c r="R176" s="55" t="s">
        <v>193</v>
      </c>
      <c r="S176" s="116">
        <v>71681.55</v>
      </c>
      <c r="T176" s="55"/>
    </row>
    <row r="177" spans="1:20" ht="14">
      <c r="A177" s="55">
        <v>2056158</v>
      </c>
      <c r="B177" s="55" t="s">
        <v>1311</v>
      </c>
      <c r="C177" s="55" t="s">
        <v>106</v>
      </c>
      <c r="D177" s="55" t="s">
        <v>1312</v>
      </c>
      <c r="E177" s="55" t="s">
        <v>1299</v>
      </c>
      <c r="F177" s="57">
        <v>40360</v>
      </c>
      <c r="G177" s="57">
        <v>42005</v>
      </c>
      <c r="H177" s="55"/>
      <c r="I177" s="55"/>
      <c r="J177" s="55" t="s">
        <v>192</v>
      </c>
      <c r="K177" s="57">
        <v>41640</v>
      </c>
      <c r="L177" s="55"/>
      <c r="M177" s="56">
        <v>30</v>
      </c>
      <c r="N177" s="56" t="s">
        <v>2</v>
      </c>
      <c r="O177" s="57">
        <v>24054</v>
      </c>
      <c r="P177" s="55">
        <v>1</v>
      </c>
      <c r="Q177" s="55" t="s">
        <v>57</v>
      </c>
      <c r="R177" s="55" t="s">
        <v>193</v>
      </c>
      <c r="S177" s="116">
        <v>71681.55</v>
      </c>
      <c r="T177" s="55"/>
    </row>
    <row r="178" spans="1:20" ht="14">
      <c r="A178" s="55">
        <v>1931394</v>
      </c>
      <c r="B178" s="55" t="s">
        <v>1351</v>
      </c>
      <c r="C178" s="55" t="s">
        <v>106</v>
      </c>
      <c r="D178" s="55" t="s">
        <v>1352</v>
      </c>
      <c r="E178" s="55" t="s">
        <v>1353</v>
      </c>
      <c r="F178" s="57">
        <v>39128</v>
      </c>
      <c r="G178" s="57">
        <v>42005</v>
      </c>
      <c r="H178" s="55"/>
      <c r="I178" s="55"/>
      <c r="J178" s="55" t="s">
        <v>192</v>
      </c>
      <c r="K178" s="57">
        <v>41640</v>
      </c>
      <c r="L178" s="55"/>
      <c r="M178" s="56">
        <v>33</v>
      </c>
      <c r="N178" s="56" t="s">
        <v>2</v>
      </c>
      <c r="O178" s="57">
        <v>28555</v>
      </c>
      <c r="P178" s="55">
        <v>1</v>
      </c>
      <c r="Q178" s="55" t="s">
        <v>57</v>
      </c>
      <c r="R178" s="55" t="s">
        <v>193</v>
      </c>
      <c r="S178" s="116">
        <v>80754</v>
      </c>
      <c r="T178" s="55"/>
    </row>
    <row r="179" spans="1:20" ht="14">
      <c r="A179" s="55">
        <v>1513670</v>
      </c>
      <c r="B179" s="55" t="s">
        <v>123</v>
      </c>
      <c r="C179" s="55" t="s">
        <v>112</v>
      </c>
      <c r="D179" s="55" t="s">
        <v>124</v>
      </c>
      <c r="E179" s="55" t="s">
        <v>114</v>
      </c>
      <c r="F179" s="57">
        <v>38301</v>
      </c>
      <c r="G179" s="57">
        <v>42005</v>
      </c>
      <c r="H179" s="57">
        <v>38301</v>
      </c>
      <c r="I179" s="57">
        <v>38301</v>
      </c>
      <c r="J179" s="55" t="s">
        <v>115</v>
      </c>
      <c r="K179" s="57">
        <v>41640</v>
      </c>
      <c r="L179" s="55"/>
      <c r="M179" s="56">
        <v>16</v>
      </c>
      <c r="N179" s="56" t="s">
        <v>2</v>
      </c>
      <c r="O179" s="57">
        <v>30771</v>
      </c>
      <c r="P179" s="55">
        <v>0.45</v>
      </c>
      <c r="Q179" s="55" t="s">
        <v>57</v>
      </c>
      <c r="R179" s="55" t="s">
        <v>116</v>
      </c>
      <c r="S179" s="116">
        <v>19248.72</v>
      </c>
      <c r="T179" s="55"/>
    </row>
    <row r="180" spans="1:20" ht="14">
      <c r="A180" s="55">
        <v>1855786</v>
      </c>
      <c r="B180" s="55" t="s">
        <v>125</v>
      </c>
      <c r="C180" s="55" t="s">
        <v>112</v>
      </c>
      <c r="D180" s="55" t="s">
        <v>126</v>
      </c>
      <c r="E180" s="55" t="s">
        <v>114</v>
      </c>
      <c r="F180" s="57">
        <v>38644</v>
      </c>
      <c r="G180" s="57">
        <v>42005</v>
      </c>
      <c r="H180" s="55"/>
      <c r="I180" s="55"/>
      <c r="J180" s="55" t="s">
        <v>115</v>
      </c>
      <c r="K180" s="57">
        <v>41913</v>
      </c>
      <c r="L180" s="55"/>
      <c r="M180" s="56">
        <v>16</v>
      </c>
      <c r="N180" s="56" t="s">
        <v>2</v>
      </c>
      <c r="O180" s="57">
        <v>32017</v>
      </c>
      <c r="P180" s="55">
        <v>0.188</v>
      </c>
      <c r="Q180" s="55" t="s">
        <v>57</v>
      </c>
      <c r="R180" s="55" t="s">
        <v>116</v>
      </c>
      <c r="S180" s="116">
        <v>8041.69</v>
      </c>
      <c r="T180" s="55"/>
    </row>
    <row r="181" spans="1:20" ht="14">
      <c r="A181" s="55">
        <v>723007</v>
      </c>
      <c r="B181" s="55" t="s">
        <v>359</v>
      </c>
      <c r="C181" s="55" t="s">
        <v>60</v>
      </c>
      <c r="D181" s="55" t="s">
        <v>360</v>
      </c>
      <c r="E181" s="55" t="s">
        <v>101</v>
      </c>
      <c r="F181" s="57">
        <v>38425</v>
      </c>
      <c r="G181" s="57">
        <v>42005</v>
      </c>
      <c r="H181" s="57">
        <v>38425</v>
      </c>
      <c r="I181" s="57">
        <v>38425</v>
      </c>
      <c r="J181" s="55" t="s">
        <v>192</v>
      </c>
      <c r="K181" s="57">
        <v>41640</v>
      </c>
      <c r="L181" s="55"/>
      <c r="M181" s="56">
        <v>16</v>
      </c>
      <c r="N181" s="56" t="s">
        <v>3</v>
      </c>
      <c r="O181" s="57">
        <v>25788</v>
      </c>
      <c r="P181" s="55">
        <v>1</v>
      </c>
      <c r="Q181" s="55" t="s">
        <v>57</v>
      </c>
      <c r="R181" s="55" t="s">
        <v>193</v>
      </c>
      <c r="S181" s="116">
        <v>47293.53</v>
      </c>
      <c r="T181" s="55"/>
    </row>
    <row r="182" spans="1:20" ht="14">
      <c r="A182" s="55">
        <v>796298</v>
      </c>
      <c r="B182" s="55" t="s">
        <v>361</v>
      </c>
      <c r="C182" s="55" t="s">
        <v>53</v>
      </c>
      <c r="D182" s="55" t="s">
        <v>362</v>
      </c>
      <c r="E182" s="55" t="s">
        <v>101</v>
      </c>
      <c r="F182" s="57">
        <v>38201</v>
      </c>
      <c r="G182" s="57">
        <v>42005</v>
      </c>
      <c r="H182" s="57">
        <v>38201</v>
      </c>
      <c r="I182" s="57">
        <v>38201</v>
      </c>
      <c r="J182" s="55" t="s">
        <v>192</v>
      </c>
      <c r="K182" s="57">
        <v>41640</v>
      </c>
      <c r="L182" s="55"/>
      <c r="M182" s="56">
        <v>16</v>
      </c>
      <c r="N182" s="56" t="s">
        <v>3</v>
      </c>
      <c r="O182" s="57">
        <v>25371</v>
      </c>
      <c r="P182" s="55">
        <v>1</v>
      </c>
      <c r="Q182" s="55" t="s">
        <v>57</v>
      </c>
      <c r="R182" s="55" t="s">
        <v>193</v>
      </c>
      <c r="S182" s="116">
        <v>47293.53</v>
      </c>
      <c r="T182" s="55"/>
    </row>
    <row r="183" spans="1:20" ht="14">
      <c r="A183" s="55">
        <v>1499872</v>
      </c>
      <c r="B183" s="55" t="s">
        <v>363</v>
      </c>
      <c r="C183" s="55" t="s">
        <v>53</v>
      </c>
      <c r="D183" s="55" t="s">
        <v>364</v>
      </c>
      <c r="E183" s="55" t="s">
        <v>101</v>
      </c>
      <c r="F183" s="57">
        <v>37653</v>
      </c>
      <c r="G183" s="57">
        <v>42005</v>
      </c>
      <c r="H183" s="55"/>
      <c r="I183" s="55"/>
      <c r="J183" s="55" t="s">
        <v>192</v>
      </c>
      <c r="K183" s="57">
        <v>41640</v>
      </c>
      <c r="L183" s="55"/>
      <c r="M183" s="56">
        <v>16</v>
      </c>
      <c r="N183" s="56" t="s">
        <v>3</v>
      </c>
      <c r="O183" s="57">
        <v>25095</v>
      </c>
      <c r="P183" s="55">
        <v>1</v>
      </c>
      <c r="Q183" s="55" t="s">
        <v>57</v>
      </c>
      <c r="R183" s="55" t="s">
        <v>193</v>
      </c>
      <c r="S183" s="116">
        <v>47293.53</v>
      </c>
      <c r="T183" s="55"/>
    </row>
    <row r="184" spans="1:20" ht="14">
      <c r="A184" s="55">
        <v>822851</v>
      </c>
      <c r="B184" s="55" t="s">
        <v>489</v>
      </c>
      <c r="C184" s="55" t="s">
        <v>66</v>
      </c>
      <c r="D184" s="55" t="s">
        <v>490</v>
      </c>
      <c r="E184" s="55" t="s">
        <v>68</v>
      </c>
      <c r="F184" s="57">
        <v>39248</v>
      </c>
      <c r="G184" s="57">
        <v>42005</v>
      </c>
      <c r="H184" s="55"/>
      <c r="I184" s="55"/>
      <c r="J184" s="55" t="s">
        <v>192</v>
      </c>
      <c r="K184" s="57">
        <v>41640</v>
      </c>
      <c r="L184" s="55"/>
      <c r="M184" s="56">
        <v>18</v>
      </c>
      <c r="N184" s="56" t="s">
        <v>3</v>
      </c>
      <c r="O184" s="57">
        <v>19263</v>
      </c>
      <c r="P184" s="55">
        <v>1</v>
      </c>
      <c r="Q184" s="55" t="s">
        <v>57</v>
      </c>
      <c r="R184" s="55" t="s">
        <v>193</v>
      </c>
      <c r="S184" s="116">
        <v>49615.48</v>
      </c>
      <c r="T184" s="55"/>
    </row>
    <row r="185" spans="1:20" ht="14">
      <c r="A185" s="55">
        <v>1370463</v>
      </c>
      <c r="B185" s="55" t="s">
        <v>491</v>
      </c>
      <c r="C185" s="55" t="s">
        <v>53</v>
      </c>
      <c r="D185" s="55" t="s">
        <v>492</v>
      </c>
      <c r="E185" s="55" t="s">
        <v>68</v>
      </c>
      <c r="F185" s="57">
        <v>36416</v>
      </c>
      <c r="G185" s="57">
        <v>42005</v>
      </c>
      <c r="H185" s="55"/>
      <c r="I185" s="55"/>
      <c r="J185" s="55" t="s">
        <v>192</v>
      </c>
      <c r="K185" s="57">
        <v>41640</v>
      </c>
      <c r="L185" s="55"/>
      <c r="M185" s="56">
        <v>18</v>
      </c>
      <c r="N185" s="56" t="s">
        <v>3</v>
      </c>
      <c r="O185" s="57">
        <v>29326</v>
      </c>
      <c r="P185" s="55">
        <v>1</v>
      </c>
      <c r="Q185" s="55" t="s">
        <v>57</v>
      </c>
      <c r="R185" s="55" t="s">
        <v>193</v>
      </c>
      <c r="S185" s="116">
        <v>49615.48</v>
      </c>
      <c r="T185" s="55"/>
    </row>
    <row r="186" spans="1:20" ht="14">
      <c r="A186" s="55">
        <v>665296</v>
      </c>
      <c r="B186" s="55" t="s">
        <v>630</v>
      </c>
      <c r="C186" s="55" t="s">
        <v>106</v>
      </c>
      <c r="D186" s="55" t="s">
        <v>631</v>
      </c>
      <c r="E186" s="55" t="s">
        <v>612</v>
      </c>
      <c r="F186" s="57">
        <v>38383</v>
      </c>
      <c r="G186" s="57">
        <v>42005</v>
      </c>
      <c r="H186" s="57">
        <v>38383</v>
      </c>
      <c r="I186" s="57">
        <v>38383</v>
      </c>
      <c r="J186" s="55" t="s">
        <v>192</v>
      </c>
      <c r="K186" s="57">
        <v>41640</v>
      </c>
      <c r="L186" s="55"/>
      <c r="M186" s="56">
        <v>19</v>
      </c>
      <c r="N186" s="56" t="s">
        <v>3</v>
      </c>
      <c r="O186" s="57">
        <v>22651</v>
      </c>
      <c r="P186" s="55">
        <v>1</v>
      </c>
      <c r="Q186" s="55" t="s">
        <v>57</v>
      </c>
      <c r="R186" s="55" t="s">
        <v>193</v>
      </c>
      <c r="S186" s="116">
        <v>50878.62</v>
      </c>
      <c r="T186" s="55"/>
    </row>
    <row r="187" spans="1:20" ht="14">
      <c r="A187" s="55">
        <v>857522</v>
      </c>
      <c r="B187" s="55" t="s">
        <v>632</v>
      </c>
      <c r="C187" s="55" t="s">
        <v>106</v>
      </c>
      <c r="D187" s="55" t="s">
        <v>633</v>
      </c>
      <c r="E187" s="55" t="s">
        <v>609</v>
      </c>
      <c r="F187" s="57">
        <v>38460</v>
      </c>
      <c r="G187" s="57">
        <v>42005</v>
      </c>
      <c r="H187" s="57">
        <v>38460</v>
      </c>
      <c r="I187" s="57">
        <v>38460</v>
      </c>
      <c r="J187" s="55" t="s">
        <v>192</v>
      </c>
      <c r="K187" s="57">
        <v>41640</v>
      </c>
      <c r="L187" s="55"/>
      <c r="M187" s="56">
        <v>19</v>
      </c>
      <c r="N187" s="56" t="s">
        <v>3</v>
      </c>
      <c r="O187" s="57">
        <v>22119</v>
      </c>
      <c r="P187" s="55">
        <v>1</v>
      </c>
      <c r="Q187" s="55" t="s">
        <v>57</v>
      </c>
      <c r="R187" s="55" t="s">
        <v>193</v>
      </c>
      <c r="S187" s="116">
        <v>50878.62</v>
      </c>
      <c r="T187" s="55"/>
    </row>
    <row r="188" spans="1:20" ht="14">
      <c r="A188" s="55">
        <v>1474736</v>
      </c>
      <c r="B188" s="55" t="s">
        <v>634</v>
      </c>
      <c r="C188" s="55" t="s">
        <v>66</v>
      </c>
      <c r="D188" s="55" t="s">
        <v>635</v>
      </c>
      <c r="E188" s="55" t="s">
        <v>590</v>
      </c>
      <c r="F188" s="57">
        <v>38329</v>
      </c>
      <c r="G188" s="57">
        <v>42005</v>
      </c>
      <c r="H188" s="57">
        <v>38329</v>
      </c>
      <c r="I188" s="57">
        <v>38329</v>
      </c>
      <c r="J188" s="55" t="s">
        <v>192</v>
      </c>
      <c r="K188" s="57">
        <v>41640</v>
      </c>
      <c r="L188" s="55"/>
      <c r="M188" s="56">
        <v>19</v>
      </c>
      <c r="N188" s="56" t="s">
        <v>3</v>
      </c>
      <c r="O188" s="57">
        <v>29980</v>
      </c>
      <c r="P188" s="55">
        <v>1</v>
      </c>
      <c r="Q188" s="55" t="s">
        <v>57</v>
      </c>
      <c r="R188" s="55" t="s">
        <v>193</v>
      </c>
      <c r="S188" s="116">
        <v>50878.62</v>
      </c>
      <c r="T188" s="55"/>
    </row>
    <row r="189" spans="1:20" ht="14">
      <c r="A189" s="55">
        <v>275700</v>
      </c>
      <c r="B189" s="55" t="s">
        <v>812</v>
      </c>
      <c r="C189" s="55" t="s">
        <v>66</v>
      </c>
      <c r="D189" s="55" t="s">
        <v>813</v>
      </c>
      <c r="E189" s="55" t="s">
        <v>778</v>
      </c>
      <c r="F189" s="57">
        <v>39497</v>
      </c>
      <c r="G189" s="57">
        <v>42005</v>
      </c>
      <c r="H189" s="55"/>
      <c r="I189" s="55"/>
      <c r="J189" s="55" t="s">
        <v>192</v>
      </c>
      <c r="K189" s="57">
        <v>41640</v>
      </c>
      <c r="L189" s="103"/>
      <c r="M189" s="109">
        <v>21</v>
      </c>
      <c r="N189" s="109" t="s">
        <v>3</v>
      </c>
      <c r="O189" s="57">
        <v>18270</v>
      </c>
      <c r="P189" s="55">
        <v>1</v>
      </c>
      <c r="Q189" s="55" t="s">
        <v>57</v>
      </c>
      <c r="R189" s="55" t="s">
        <v>193</v>
      </c>
      <c r="S189" s="116">
        <v>53795</v>
      </c>
      <c r="T189" s="55"/>
    </row>
    <row r="190" spans="1:20" ht="14">
      <c r="A190" s="55">
        <v>1054625</v>
      </c>
      <c r="B190" s="55" t="s">
        <v>814</v>
      </c>
      <c r="C190" s="55" t="s">
        <v>106</v>
      </c>
      <c r="D190" s="55" t="s">
        <v>815</v>
      </c>
      <c r="E190" s="55" t="s">
        <v>778</v>
      </c>
      <c r="F190" s="57">
        <v>39358</v>
      </c>
      <c r="G190" s="57">
        <v>42005</v>
      </c>
      <c r="H190" s="55"/>
      <c r="I190" s="55"/>
      <c r="J190" s="55" t="s">
        <v>192</v>
      </c>
      <c r="K190" s="57">
        <v>41640</v>
      </c>
      <c r="L190" s="103"/>
      <c r="M190" s="109">
        <v>21</v>
      </c>
      <c r="N190" s="109" t="s">
        <v>3</v>
      </c>
      <c r="O190" s="57">
        <v>22985</v>
      </c>
      <c r="P190" s="55">
        <v>1</v>
      </c>
      <c r="Q190" s="55" t="s">
        <v>57</v>
      </c>
      <c r="R190" s="55" t="s">
        <v>193</v>
      </c>
      <c r="S190" s="116">
        <v>53795</v>
      </c>
      <c r="T190" s="55"/>
    </row>
    <row r="191" spans="1:20" ht="14">
      <c r="A191" s="55">
        <v>2044827</v>
      </c>
      <c r="B191" s="55" t="s">
        <v>816</v>
      </c>
      <c r="C191" s="55" t="s">
        <v>53</v>
      </c>
      <c r="D191" s="55" t="s">
        <v>817</v>
      </c>
      <c r="E191" s="55" t="s">
        <v>772</v>
      </c>
      <c r="F191" s="57">
        <v>38434</v>
      </c>
      <c r="G191" s="57">
        <v>42005</v>
      </c>
      <c r="H191" s="57">
        <v>38434</v>
      </c>
      <c r="I191" s="57">
        <v>38434</v>
      </c>
      <c r="J191" s="55" t="s">
        <v>192</v>
      </c>
      <c r="K191" s="57">
        <v>41640</v>
      </c>
      <c r="L191" s="103"/>
      <c r="M191" s="109">
        <v>21</v>
      </c>
      <c r="N191" s="109" t="s">
        <v>3</v>
      </c>
      <c r="O191" s="57">
        <v>19768</v>
      </c>
      <c r="P191" s="55">
        <v>1</v>
      </c>
      <c r="Q191" s="55" t="s">
        <v>57</v>
      </c>
      <c r="R191" s="55" t="s">
        <v>193</v>
      </c>
      <c r="S191" s="116">
        <v>53795</v>
      </c>
      <c r="T191" s="55"/>
    </row>
    <row r="192" spans="1:20" ht="14">
      <c r="A192" s="55">
        <v>1687049</v>
      </c>
      <c r="B192" s="55" t="s">
        <v>818</v>
      </c>
      <c r="C192" s="55" t="s">
        <v>53</v>
      </c>
      <c r="D192" s="55" t="s">
        <v>819</v>
      </c>
      <c r="E192" s="55" t="s">
        <v>772</v>
      </c>
      <c r="F192" s="57">
        <v>38412</v>
      </c>
      <c r="G192" s="57">
        <v>42005</v>
      </c>
      <c r="H192" s="55"/>
      <c r="I192" s="55"/>
      <c r="J192" s="55" t="s">
        <v>192</v>
      </c>
      <c r="K192" s="57">
        <v>41852</v>
      </c>
      <c r="L192" s="103"/>
      <c r="M192" s="109">
        <v>21</v>
      </c>
      <c r="N192" s="109" t="s">
        <v>3</v>
      </c>
      <c r="O192" s="57">
        <v>28898</v>
      </c>
      <c r="P192" s="55">
        <v>1</v>
      </c>
      <c r="Q192" s="55" t="s">
        <v>57</v>
      </c>
      <c r="R192" s="55" t="s">
        <v>193</v>
      </c>
      <c r="S192" s="116">
        <v>53795</v>
      </c>
      <c r="T192" s="55"/>
    </row>
    <row r="193" spans="1:21" ht="14">
      <c r="A193" s="55">
        <v>1295235</v>
      </c>
      <c r="B193" s="55" t="s">
        <v>973</v>
      </c>
      <c r="C193" s="55" t="s">
        <v>53</v>
      </c>
      <c r="D193" s="55" t="s">
        <v>974</v>
      </c>
      <c r="E193" s="55" t="s">
        <v>956</v>
      </c>
      <c r="F193" s="57">
        <v>38362</v>
      </c>
      <c r="G193" s="57">
        <v>42005</v>
      </c>
      <c r="H193" s="57">
        <v>38362</v>
      </c>
      <c r="I193" s="57">
        <v>38362</v>
      </c>
      <c r="J193" s="55" t="s">
        <v>192</v>
      </c>
      <c r="K193" s="57">
        <v>41674</v>
      </c>
      <c r="L193" s="55"/>
      <c r="M193" s="56">
        <v>22</v>
      </c>
      <c r="N193" s="56" t="s">
        <v>3</v>
      </c>
      <c r="O193" s="57">
        <v>29412</v>
      </c>
      <c r="P193" s="55">
        <v>0.75</v>
      </c>
      <c r="Q193" s="55" t="s">
        <v>57</v>
      </c>
      <c r="R193" s="55" t="s">
        <v>193</v>
      </c>
      <c r="S193" s="116">
        <v>41516.51</v>
      </c>
      <c r="T193" s="55"/>
    </row>
    <row r="194" spans="1:21" ht="14">
      <c r="A194" s="55">
        <v>1727030</v>
      </c>
      <c r="B194" s="55" t="s">
        <v>1101</v>
      </c>
      <c r="C194" s="55" t="s">
        <v>66</v>
      </c>
      <c r="D194" s="55" t="s">
        <v>1102</v>
      </c>
      <c r="E194" s="55" t="s">
        <v>1103</v>
      </c>
      <c r="F194" s="57">
        <v>38754</v>
      </c>
      <c r="G194" s="57">
        <v>42005</v>
      </c>
      <c r="H194" s="55"/>
      <c r="I194" s="55"/>
      <c r="J194" s="55" t="s">
        <v>192</v>
      </c>
      <c r="K194" s="57">
        <v>41640</v>
      </c>
      <c r="L194" s="55"/>
      <c r="M194" s="56">
        <v>23</v>
      </c>
      <c r="N194" s="56" t="s">
        <v>3</v>
      </c>
      <c r="O194" s="57">
        <v>31663</v>
      </c>
      <c r="P194" s="55">
        <v>1</v>
      </c>
      <c r="Q194" s="55" t="s">
        <v>57</v>
      </c>
      <c r="R194" s="55" t="s">
        <v>193</v>
      </c>
      <c r="S194" s="116">
        <v>57120.03</v>
      </c>
      <c r="T194" s="55"/>
    </row>
    <row r="195" spans="1:21" ht="14">
      <c r="A195" s="55">
        <v>1267974</v>
      </c>
      <c r="B195" s="55" t="s">
        <v>1242</v>
      </c>
      <c r="C195" s="55" t="s">
        <v>106</v>
      </c>
      <c r="D195" s="55" t="s">
        <v>1243</v>
      </c>
      <c r="E195" s="55" t="s">
        <v>1235</v>
      </c>
      <c r="F195" s="57">
        <v>38490</v>
      </c>
      <c r="G195" s="57">
        <v>42005</v>
      </c>
      <c r="H195" s="57">
        <v>38490</v>
      </c>
      <c r="I195" s="57">
        <v>38490</v>
      </c>
      <c r="J195" s="55" t="s">
        <v>192</v>
      </c>
      <c r="K195" s="57">
        <v>41640</v>
      </c>
      <c r="L195" s="55"/>
      <c r="M195" s="56">
        <v>26</v>
      </c>
      <c r="N195" s="56" t="s">
        <v>3</v>
      </c>
      <c r="O195" s="57">
        <v>24328</v>
      </c>
      <c r="P195" s="55">
        <v>1</v>
      </c>
      <c r="Q195" s="55" t="s">
        <v>57</v>
      </c>
      <c r="R195" s="55" t="s">
        <v>193</v>
      </c>
      <c r="S195" s="116">
        <v>62785.599999999999</v>
      </c>
      <c r="T195" s="55"/>
    </row>
    <row r="196" spans="1:21" ht="14">
      <c r="A196" s="55">
        <v>126096</v>
      </c>
      <c r="B196" s="55" t="s">
        <v>1271</v>
      </c>
      <c r="C196" s="55" t="s">
        <v>106</v>
      </c>
      <c r="D196" s="55" t="s">
        <v>1272</v>
      </c>
      <c r="E196" s="55" t="s">
        <v>1273</v>
      </c>
      <c r="F196" s="57">
        <v>40360</v>
      </c>
      <c r="G196" s="57">
        <v>42005</v>
      </c>
      <c r="H196" s="55"/>
      <c r="I196" s="55"/>
      <c r="J196" s="55" t="s">
        <v>192</v>
      </c>
      <c r="K196" s="57">
        <v>41640</v>
      </c>
      <c r="L196" s="55"/>
      <c r="M196" s="56">
        <v>27</v>
      </c>
      <c r="N196" s="56" t="s">
        <v>3</v>
      </c>
      <c r="O196" s="57">
        <v>25670</v>
      </c>
      <c r="P196" s="55">
        <v>1</v>
      </c>
      <c r="Q196" s="55" t="s">
        <v>57</v>
      </c>
      <c r="R196" s="55" t="s">
        <v>193</v>
      </c>
      <c r="S196" s="116">
        <v>64977.52</v>
      </c>
      <c r="T196" s="55"/>
      <c r="U196" s="55"/>
    </row>
    <row r="197" spans="1:21" ht="14">
      <c r="A197" s="55">
        <v>2056144</v>
      </c>
      <c r="B197" s="55" t="s">
        <v>1313</v>
      </c>
      <c r="C197" s="55" t="s">
        <v>106</v>
      </c>
      <c r="D197" s="55" t="s">
        <v>1314</v>
      </c>
      <c r="E197" s="55" t="s">
        <v>1299</v>
      </c>
      <c r="F197" s="57">
        <v>40360</v>
      </c>
      <c r="G197" s="57">
        <v>42005</v>
      </c>
      <c r="H197" s="55"/>
      <c r="I197" s="55"/>
      <c r="J197" s="55" t="s">
        <v>192</v>
      </c>
      <c r="K197" s="57">
        <v>41640</v>
      </c>
      <c r="L197" s="55"/>
      <c r="M197" s="56">
        <v>30</v>
      </c>
      <c r="N197" s="56" t="s">
        <v>3</v>
      </c>
      <c r="O197" s="57">
        <v>21448</v>
      </c>
      <c r="P197" s="55">
        <v>1</v>
      </c>
      <c r="Q197" s="55" t="s">
        <v>57</v>
      </c>
      <c r="R197" s="55" t="s">
        <v>193</v>
      </c>
      <c r="S197" s="116">
        <v>72649.25</v>
      </c>
      <c r="T197" s="55"/>
    </row>
    <row r="198" spans="1:21" ht="14">
      <c r="A198" s="55">
        <v>2056126</v>
      </c>
      <c r="B198" s="55" t="s">
        <v>1332</v>
      </c>
      <c r="C198" s="55" t="s">
        <v>106</v>
      </c>
      <c r="D198" s="55" t="s">
        <v>1333</v>
      </c>
      <c r="E198" s="55" t="s">
        <v>1331</v>
      </c>
      <c r="F198" s="57">
        <v>40360</v>
      </c>
      <c r="G198" s="57">
        <v>42005</v>
      </c>
      <c r="H198" s="55"/>
      <c r="I198" s="55"/>
      <c r="J198" s="55" t="s">
        <v>192</v>
      </c>
      <c r="K198" s="57">
        <v>41640</v>
      </c>
      <c r="L198" s="55"/>
      <c r="M198" s="56">
        <v>32</v>
      </c>
      <c r="N198" s="56" t="s">
        <v>3</v>
      </c>
      <c r="O198" s="57">
        <v>26699</v>
      </c>
      <c r="P198" s="55">
        <v>1</v>
      </c>
      <c r="Q198" s="55" t="s">
        <v>57</v>
      </c>
      <c r="R198" s="55" t="s">
        <v>193</v>
      </c>
      <c r="S198" s="116">
        <v>78593.45</v>
      </c>
      <c r="T198" s="55"/>
    </row>
    <row r="199" spans="1:21" ht="14">
      <c r="A199" s="55">
        <v>2056130</v>
      </c>
      <c r="B199" s="55" t="s">
        <v>1334</v>
      </c>
      <c r="C199" s="55" t="s">
        <v>106</v>
      </c>
      <c r="D199" s="55" t="s">
        <v>1335</v>
      </c>
      <c r="E199" s="55" t="s">
        <v>1331</v>
      </c>
      <c r="F199" s="57">
        <v>40360</v>
      </c>
      <c r="G199" s="57">
        <v>42005</v>
      </c>
      <c r="H199" s="55"/>
      <c r="I199" s="55"/>
      <c r="J199" s="55" t="s">
        <v>192</v>
      </c>
      <c r="K199" s="57">
        <v>41640</v>
      </c>
      <c r="L199" s="55"/>
      <c r="M199" s="56">
        <v>32</v>
      </c>
      <c r="N199" s="56" t="s">
        <v>3</v>
      </c>
      <c r="O199" s="57">
        <v>25689</v>
      </c>
      <c r="P199" s="55">
        <v>1</v>
      </c>
      <c r="Q199" s="55" t="s">
        <v>57</v>
      </c>
      <c r="R199" s="55" t="s">
        <v>193</v>
      </c>
      <c r="S199" s="116">
        <v>78593.45</v>
      </c>
      <c r="T199" s="55"/>
    </row>
    <row r="200" spans="1:21" ht="14">
      <c r="A200" s="55">
        <v>2056131</v>
      </c>
      <c r="B200" s="55" t="s">
        <v>1336</v>
      </c>
      <c r="C200" s="55" t="s">
        <v>106</v>
      </c>
      <c r="D200" s="55" t="s">
        <v>1337</v>
      </c>
      <c r="E200" s="55" t="s">
        <v>1331</v>
      </c>
      <c r="F200" s="57">
        <v>40360</v>
      </c>
      <c r="G200" s="57">
        <v>42005</v>
      </c>
      <c r="H200" s="55"/>
      <c r="I200" s="55"/>
      <c r="J200" s="55" t="s">
        <v>192</v>
      </c>
      <c r="K200" s="57">
        <v>41640</v>
      </c>
      <c r="L200" s="55"/>
      <c r="M200" s="56">
        <v>32</v>
      </c>
      <c r="N200" s="56" t="s">
        <v>3</v>
      </c>
      <c r="O200" s="57">
        <v>20749</v>
      </c>
      <c r="P200" s="55">
        <v>1</v>
      </c>
      <c r="Q200" s="55" t="s">
        <v>57</v>
      </c>
      <c r="R200" s="55" t="s">
        <v>193</v>
      </c>
      <c r="S200" s="116">
        <v>78593.45</v>
      </c>
      <c r="T200" s="55"/>
    </row>
    <row r="201" spans="1:21" ht="14">
      <c r="A201" s="55">
        <v>1939439</v>
      </c>
      <c r="B201" s="55" t="s">
        <v>71</v>
      </c>
      <c r="C201" s="55" t="s">
        <v>60</v>
      </c>
      <c r="D201" s="55" t="s">
        <v>72</v>
      </c>
      <c r="E201" s="55" t="s">
        <v>68</v>
      </c>
      <c r="F201" s="57">
        <v>39160</v>
      </c>
      <c r="G201" s="57">
        <v>42036</v>
      </c>
      <c r="H201" s="55"/>
      <c r="I201" s="55"/>
      <c r="J201" s="55" t="s">
        <v>56</v>
      </c>
      <c r="K201" s="57">
        <v>41671</v>
      </c>
      <c r="L201" s="55"/>
      <c r="M201" s="56">
        <v>18</v>
      </c>
      <c r="N201" s="56" t="s">
        <v>3</v>
      </c>
      <c r="O201" s="57">
        <v>27835</v>
      </c>
      <c r="P201" s="55">
        <v>0.5</v>
      </c>
      <c r="Q201" s="55" t="s">
        <v>57</v>
      </c>
      <c r="R201" s="55" t="s">
        <v>58</v>
      </c>
      <c r="S201" s="116">
        <v>20673.12</v>
      </c>
      <c r="T201" s="55"/>
    </row>
    <row r="202" spans="1:21" ht="14">
      <c r="A202" s="55">
        <v>1081742</v>
      </c>
      <c r="B202" s="55" t="s">
        <v>213</v>
      </c>
      <c r="C202" s="55" t="s">
        <v>106</v>
      </c>
      <c r="D202" s="55" t="s">
        <v>214</v>
      </c>
      <c r="E202" s="55" t="s">
        <v>210</v>
      </c>
      <c r="F202" s="57">
        <v>38232</v>
      </c>
      <c r="G202" s="57">
        <v>42005</v>
      </c>
      <c r="H202" s="57">
        <v>38232</v>
      </c>
      <c r="I202" s="57">
        <v>38232</v>
      </c>
      <c r="J202" s="55" t="s">
        <v>192</v>
      </c>
      <c r="K202" s="57">
        <v>41640</v>
      </c>
      <c r="L202" s="55"/>
      <c r="M202" s="56">
        <v>11</v>
      </c>
      <c r="N202" s="56" t="s">
        <v>4</v>
      </c>
      <c r="O202" s="57">
        <v>26819</v>
      </c>
      <c r="P202" s="55">
        <v>1</v>
      </c>
      <c r="Q202" s="55" t="s">
        <v>57</v>
      </c>
      <c r="R202" s="55" t="s">
        <v>193</v>
      </c>
      <c r="S202" s="116">
        <v>43319.53</v>
      </c>
      <c r="T202" s="55"/>
    </row>
    <row r="203" spans="1:21" ht="14">
      <c r="A203" s="55">
        <v>62080</v>
      </c>
      <c r="B203" s="55" t="s">
        <v>221</v>
      </c>
      <c r="C203" s="55" t="s">
        <v>106</v>
      </c>
      <c r="D203" s="55" t="s">
        <v>222</v>
      </c>
      <c r="E203" s="55" t="s">
        <v>223</v>
      </c>
      <c r="F203" s="57">
        <v>37102</v>
      </c>
      <c r="G203" s="57">
        <v>42005</v>
      </c>
      <c r="H203" s="57">
        <v>37102</v>
      </c>
      <c r="I203" s="57">
        <v>37102</v>
      </c>
      <c r="J203" s="55" t="s">
        <v>192</v>
      </c>
      <c r="K203" s="57">
        <v>41640</v>
      </c>
      <c r="L203" s="55"/>
      <c r="M203" s="56">
        <v>12</v>
      </c>
      <c r="N203" s="56" t="s">
        <v>4</v>
      </c>
      <c r="O203" s="57">
        <v>20214</v>
      </c>
      <c r="P203" s="55">
        <v>1</v>
      </c>
      <c r="Q203" s="55" t="s">
        <v>57</v>
      </c>
      <c r="R203" s="55" t="s">
        <v>193</v>
      </c>
      <c r="S203" s="116">
        <v>44034.93</v>
      </c>
      <c r="T203" s="55"/>
      <c r="U203" s="55"/>
    </row>
    <row r="204" spans="1:21" ht="14">
      <c r="A204" s="55">
        <v>1355371</v>
      </c>
      <c r="B204" s="55" t="s">
        <v>248</v>
      </c>
      <c r="C204" s="55" t="s">
        <v>106</v>
      </c>
      <c r="D204" s="55" t="s">
        <v>249</v>
      </c>
      <c r="E204" s="55" t="s">
        <v>227</v>
      </c>
      <c r="F204" s="57">
        <v>35900</v>
      </c>
      <c r="G204" s="57">
        <v>42005</v>
      </c>
      <c r="H204" s="57">
        <v>35900</v>
      </c>
      <c r="I204" s="57">
        <v>35900</v>
      </c>
      <c r="J204" s="55" t="s">
        <v>192</v>
      </c>
      <c r="K204" s="57">
        <v>41640</v>
      </c>
      <c r="L204" s="55"/>
      <c r="M204" s="56">
        <v>13</v>
      </c>
      <c r="N204" s="56" t="s">
        <v>4</v>
      </c>
      <c r="O204" s="57">
        <v>21666</v>
      </c>
      <c r="P204" s="55">
        <v>1</v>
      </c>
      <c r="Q204" s="55" t="s">
        <v>57</v>
      </c>
      <c r="R204" s="55" t="s">
        <v>193</v>
      </c>
      <c r="S204" s="116">
        <v>44919.77</v>
      </c>
      <c r="T204" s="55"/>
    </row>
    <row r="205" spans="1:21" ht="14">
      <c r="A205" s="55">
        <v>553092</v>
      </c>
      <c r="B205" s="55" t="s">
        <v>366</v>
      </c>
      <c r="C205" s="55" t="s">
        <v>60</v>
      </c>
      <c r="D205" s="55" t="s">
        <v>367</v>
      </c>
      <c r="E205" s="55" t="s">
        <v>101</v>
      </c>
      <c r="F205" s="57">
        <v>38586</v>
      </c>
      <c r="G205" s="57">
        <v>42005</v>
      </c>
      <c r="H205" s="57">
        <v>38586</v>
      </c>
      <c r="I205" s="57">
        <v>38586</v>
      </c>
      <c r="J205" s="55" t="s">
        <v>192</v>
      </c>
      <c r="K205" s="57">
        <v>41640</v>
      </c>
      <c r="L205" s="55"/>
      <c r="M205" s="56">
        <v>16</v>
      </c>
      <c r="N205" s="56" t="s">
        <v>4</v>
      </c>
      <c r="O205" s="57">
        <v>20220</v>
      </c>
      <c r="P205" s="55">
        <v>1</v>
      </c>
      <c r="Q205" s="55" t="s">
        <v>57</v>
      </c>
      <c r="R205" s="55" t="s">
        <v>193</v>
      </c>
      <c r="S205" s="116">
        <v>47931.99</v>
      </c>
      <c r="T205" s="55"/>
    </row>
    <row r="206" spans="1:21" ht="14">
      <c r="A206" s="55">
        <v>1287729</v>
      </c>
      <c r="B206" s="55" t="s">
        <v>368</v>
      </c>
      <c r="C206" s="55" t="s">
        <v>60</v>
      </c>
      <c r="D206" s="55" t="s">
        <v>369</v>
      </c>
      <c r="E206" s="55" t="s">
        <v>101</v>
      </c>
      <c r="F206" s="57">
        <v>38769</v>
      </c>
      <c r="G206" s="57">
        <v>42005</v>
      </c>
      <c r="H206" s="57">
        <v>38769</v>
      </c>
      <c r="I206" s="57">
        <v>38769</v>
      </c>
      <c r="J206" s="55" t="s">
        <v>192</v>
      </c>
      <c r="K206" s="57">
        <v>41640</v>
      </c>
      <c r="L206" s="55"/>
      <c r="M206" s="56">
        <v>16</v>
      </c>
      <c r="N206" s="56" t="s">
        <v>4</v>
      </c>
      <c r="O206" s="57">
        <v>17613</v>
      </c>
      <c r="P206" s="55">
        <v>1</v>
      </c>
      <c r="Q206" s="55" t="s">
        <v>57</v>
      </c>
      <c r="R206" s="55" t="s">
        <v>193</v>
      </c>
      <c r="S206" s="116">
        <v>47931.99</v>
      </c>
      <c r="T206" s="55"/>
    </row>
    <row r="207" spans="1:21" ht="14">
      <c r="A207" s="55">
        <v>1378083</v>
      </c>
      <c r="B207" s="55" t="s">
        <v>370</v>
      </c>
      <c r="C207" s="55" t="s">
        <v>53</v>
      </c>
      <c r="D207" s="55" t="s">
        <v>371</v>
      </c>
      <c r="E207" s="55" t="s">
        <v>101</v>
      </c>
      <c r="F207" s="57">
        <v>37991</v>
      </c>
      <c r="G207" s="57">
        <v>42005</v>
      </c>
      <c r="H207" s="55"/>
      <c r="I207" s="55"/>
      <c r="J207" s="55" t="s">
        <v>192</v>
      </c>
      <c r="K207" s="57">
        <v>41640</v>
      </c>
      <c r="L207" s="55"/>
      <c r="M207" s="56">
        <v>16</v>
      </c>
      <c r="N207" s="56" t="s">
        <v>4</v>
      </c>
      <c r="O207" s="57">
        <v>29514</v>
      </c>
      <c r="P207" s="55">
        <v>1</v>
      </c>
      <c r="Q207" s="55" t="s">
        <v>57</v>
      </c>
      <c r="R207" s="55" t="s">
        <v>193</v>
      </c>
      <c r="S207" s="116">
        <v>47931.99</v>
      </c>
      <c r="T207" s="55"/>
    </row>
    <row r="208" spans="1:21" ht="14">
      <c r="A208" s="55">
        <v>1473340</v>
      </c>
      <c r="B208" s="55" t="s">
        <v>372</v>
      </c>
      <c r="C208" s="55" t="s">
        <v>66</v>
      </c>
      <c r="D208" s="55" t="s">
        <v>373</v>
      </c>
      <c r="E208" s="55" t="s">
        <v>101</v>
      </c>
      <c r="F208" s="57">
        <v>38231</v>
      </c>
      <c r="G208" s="57">
        <v>42005</v>
      </c>
      <c r="H208" s="57">
        <v>38231</v>
      </c>
      <c r="I208" s="57">
        <v>38231</v>
      </c>
      <c r="J208" s="55" t="s">
        <v>192</v>
      </c>
      <c r="K208" s="57">
        <v>41640</v>
      </c>
      <c r="L208" s="55"/>
      <c r="M208" s="56">
        <v>16</v>
      </c>
      <c r="N208" s="56" t="s">
        <v>4</v>
      </c>
      <c r="O208" s="57">
        <v>30016</v>
      </c>
      <c r="P208" s="55">
        <v>1</v>
      </c>
      <c r="Q208" s="55" t="s">
        <v>57</v>
      </c>
      <c r="R208" s="55" t="s">
        <v>193</v>
      </c>
      <c r="S208" s="116">
        <v>47931.99</v>
      </c>
      <c r="T208" s="55"/>
    </row>
    <row r="209" spans="1:20" ht="14">
      <c r="A209" s="55">
        <v>641637</v>
      </c>
      <c r="B209" s="55" t="s">
        <v>493</v>
      </c>
      <c r="C209" s="55" t="s">
        <v>53</v>
      </c>
      <c r="D209" s="55" t="s">
        <v>494</v>
      </c>
      <c r="E209" s="55" t="s">
        <v>68</v>
      </c>
      <c r="F209" s="57">
        <v>34388</v>
      </c>
      <c r="G209" s="57">
        <v>42005</v>
      </c>
      <c r="H209" s="57">
        <v>34388</v>
      </c>
      <c r="I209" s="57">
        <v>34388</v>
      </c>
      <c r="J209" s="55" t="s">
        <v>192</v>
      </c>
      <c r="K209" s="57">
        <v>41640</v>
      </c>
      <c r="L209" s="55"/>
      <c r="M209" s="56">
        <v>18</v>
      </c>
      <c r="N209" s="56" t="s">
        <v>4</v>
      </c>
      <c r="O209" s="57">
        <v>25105</v>
      </c>
      <c r="P209" s="55">
        <v>1</v>
      </c>
      <c r="Q209" s="55" t="s">
        <v>57</v>
      </c>
      <c r="R209" s="55" t="s">
        <v>193</v>
      </c>
      <c r="S209" s="116">
        <v>50285.29</v>
      </c>
      <c r="T209" s="55"/>
    </row>
    <row r="210" spans="1:20" ht="14">
      <c r="A210" s="55">
        <v>2044719</v>
      </c>
      <c r="B210" s="55" t="s">
        <v>495</v>
      </c>
      <c r="C210" s="55" t="s">
        <v>60</v>
      </c>
      <c r="D210" s="55" t="s">
        <v>496</v>
      </c>
      <c r="E210" s="55" t="s">
        <v>68</v>
      </c>
      <c r="F210" s="57">
        <v>38756</v>
      </c>
      <c r="G210" s="57">
        <v>42005</v>
      </c>
      <c r="H210" s="55"/>
      <c r="I210" s="55"/>
      <c r="J210" s="55" t="s">
        <v>192</v>
      </c>
      <c r="K210" s="57">
        <v>41640</v>
      </c>
      <c r="L210" s="55"/>
      <c r="M210" s="56">
        <v>18</v>
      </c>
      <c r="N210" s="56" t="s">
        <v>4</v>
      </c>
      <c r="O210" s="57">
        <v>30278</v>
      </c>
      <c r="P210" s="55">
        <v>1</v>
      </c>
      <c r="Q210" s="55" t="s">
        <v>57</v>
      </c>
      <c r="R210" s="55" t="s">
        <v>193</v>
      </c>
      <c r="S210" s="116">
        <v>50285.29</v>
      </c>
      <c r="T210" s="55"/>
    </row>
    <row r="211" spans="1:20" ht="14">
      <c r="A211" s="55">
        <v>1693207</v>
      </c>
      <c r="B211" s="55" t="s">
        <v>636</v>
      </c>
      <c r="C211" s="55" t="s">
        <v>66</v>
      </c>
      <c r="D211" s="55" t="s">
        <v>637</v>
      </c>
      <c r="E211" s="55" t="s">
        <v>585</v>
      </c>
      <c r="F211" s="57">
        <v>38518</v>
      </c>
      <c r="G211" s="57">
        <v>42005</v>
      </c>
      <c r="H211" s="55"/>
      <c r="I211" s="55"/>
      <c r="J211" s="55" t="s">
        <v>192</v>
      </c>
      <c r="K211" s="57">
        <v>41640</v>
      </c>
      <c r="L211" s="55"/>
      <c r="M211" s="56">
        <v>19</v>
      </c>
      <c r="N211" s="56" t="s">
        <v>4</v>
      </c>
      <c r="O211" s="57">
        <v>30807</v>
      </c>
      <c r="P211" s="55">
        <v>1</v>
      </c>
      <c r="Q211" s="55" t="s">
        <v>57</v>
      </c>
      <c r="R211" s="55" t="s">
        <v>193</v>
      </c>
      <c r="S211" s="116">
        <v>51565.48</v>
      </c>
      <c r="T211" s="55"/>
    </row>
    <row r="212" spans="1:20" ht="14">
      <c r="A212" s="55">
        <v>2046132</v>
      </c>
      <c r="B212" s="55" t="s">
        <v>638</v>
      </c>
      <c r="C212" s="55" t="s">
        <v>60</v>
      </c>
      <c r="D212" s="55" t="s">
        <v>639</v>
      </c>
      <c r="E212" s="55" t="s">
        <v>590</v>
      </c>
      <c r="F212" s="57">
        <v>38845</v>
      </c>
      <c r="G212" s="57">
        <v>42005</v>
      </c>
      <c r="H212" s="57">
        <v>38845</v>
      </c>
      <c r="I212" s="57">
        <v>38845</v>
      </c>
      <c r="J212" s="55" t="s">
        <v>192</v>
      </c>
      <c r="K212" s="57">
        <v>41640</v>
      </c>
      <c r="L212" s="55"/>
      <c r="M212" s="56">
        <v>19</v>
      </c>
      <c r="N212" s="56" t="s">
        <v>4</v>
      </c>
      <c r="O212" s="57">
        <v>29471</v>
      </c>
      <c r="P212" s="55">
        <v>1</v>
      </c>
      <c r="Q212" s="55" t="s">
        <v>57</v>
      </c>
      <c r="R212" s="55" t="s">
        <v>193</v>
      </c>
      <c r="S212" s="116">
        <v>51565.48</v>
      </c>
      <c r="T212" s="55"/>
    </row>
    <row r="213" spans="1:20" ht="14">
      <c r="A213" s="55">
        <v>1391307</v>
      </c>
      <c r="B213" s="55" t="s">
        <v>640</v>
      </c>
      <c r="C213" s="55" t="s">
        <v>66</v>
      </c>
      <c r="D213" s="55" t="s">
        <v>641</v>
      </c>
      <c r="E213" s="55" t="s">
        <v>590</v>
      </c>
      <c r="F213" s="57">
        <v>38243</v>
      </c>
      <c r="G213" s="57">
        <v>42005</v>
      </c>
      <c r="H213" s="57">
        <v>38243</v>
      </c>
      <c r="I213" s="57">
        <v>38243</v>
      </c>
      <c r="J213" s="55" t="s">
        <v>192</v>
      </c>
      <c r="K213" s="57">
        <v>41730</v>
      </c>
      <c r="L213" s="55"/>
      <c r="M213" s="56">
        <v>19</v>
      </c>
      <c r="N213" s="56" t="s">
        <v>4</v>
      </c>
      <c r="O213" s="57">
        <v>29836</v>
      </c>
      <c r="P213" s="55">
        <v>1</v>
      </c>
      <c r="Q213" s="55" t="s">
        <v>57</v>
      </c>
      <c r="R213" s="55" t="s">
        <v>193</v>
      </c>
      <c r="S213" s="116">
        <v>51565.48</v>
      </c>
      <c r="T213" s="55"/>
    </row>
    <row r="214" spans="1:20" ht="14">
      <c r="A214" s="55">
        <v>1830986</v>
      </c>
      <c r="B214" s="55" t="s">
        <v>747</v>
      </c>
      <c r="C214" s="55" t="s">
        <v>53</v>
      </c>
      <c r="D214" s="55" t="s">
        <v>748</v>
      </c>
      <c r="E214" s="55" t="s">
        <v>749</v>
      </c>
      <c r="F214" s="57">
        <v>38614</v>
      </c>
      <c r="G214" s="57">
        <v>42005</v>
      </c>
      <c r="H214" s="57">
        <v>38614</v>
      </c>
      <c r="I214" s="57">
        <v>38614</v>
      </c>
      <c r="J214" s="55" t="s">
        <v>192</v>
      </c>
      <c r="K214" s="57">
        <v>41640</v>
      </c>
      <c r="L214" s="55"/>
      <c r="M214" s="56">
        <v>20</v>
      </c>
      <c r="N214" s="56" t="s">
        <v>4</v>
      </c>
      <c r="O214" s="57">
        <v>27097</v>
      </c>
      <c r="P214" s="55">
        <v>1</v>
      </c>
      <c r="Q214" s="55" t="s">
        <v>57</v>
      </c>
      <c r="R214" s="55" t="s">
        <v>193</v>
      </c>
      <c r="S214" s="116">
        <v>53015.12</v>
      </c>
      <c r="T214" s="55"/>
    </row>
    <row r="215" spans="1:20" ht="14">
      <c r="A215" s="55">
        <v>311462</v>
      </c>
      <c r="B215" s="55" t="s">
        <v>820</v>
      </c>
      <c r="C215" s="55" t="s">
        <v>60</v>
      </c>
      <c r="D215" s="55" t="s">
        <v>821</v>
      </c>
      <c r="E215" s="55" t="s">
        <v>772</v>
      </c>
      <c r="F215" s="57">
        <v>38285</v>
      </c>
      <c r="G215" s="57">
        <v>42005</v>
      </c>
      <c r="H215" s="57">
        <v>38859</v>
      </c>
      <c r="I215" s="57">
        <v>38285</v>
      </c>
      <c r="J215" s="55" t="s">
        <v>192</v>
      </c>
      <c r="K215" s="57">
        <v>41640</v>
      </c>
      <c r="L215" s="103"/>
      <c r="M215" s="109">
        <v>21</v>
      </c>
      <c r="N215" s="109" t="s">
        <v>4</v>
      </c>
      <c r="O215" s="57">
        <v>22592</v>
      </c>
      <c r="P215" s="55">
        <v>1</v>
      </c>
      <c r="Q215" s="55" t="s">
        <v>57</v>
      </c>
      <c r="R215" s="55" t="s">
        <v>193</v>
      </c>
      <c r="S215" s="116">
        <v>54521.23</v>
      </c>
      <c r="T215" s="55"/>
    </row>
    <row r="216" spans="1:20" ht="14">
      <c r="A216" s="55">
        <v>573663</v>
      </c>
      <c r="B216" s="55" t="s">
        <v>822</v>
      </c>
      <c r="C216" s="55" t="s">
        <v>106</v>
      </c>
      <c r="D216" s="55" t="s">
        <v>823</v>
      </c>
      <c r="E216" s="55" t="s">
        <v>778</v>
      </c>
      <c r="F216" s="57">
        <v>37431</v>
      </c>
      <c r="G216" s="57">
        <v>42005</v>
      </c>
      <c r="H216" s="57">
        <v>38901</v>
      </c>
      <c r="I216" s="57">
        <v>37431</v>
      </c>
      <c r="J216" s="55" t="s">
        <v>192</v>
      </c>
      <c r="K216" s="57">
        <v>41640</v>
      </c>
      <c r="L216" s="103"/>
      <c r="M216" s="109">
        <v>21</v>
      </c>
      <c r="N216" s="109" t="s">
        <v>4</v>
      </c>
      <c r="O216" s="57">
        <v>26299</v>
      </c>
      <c r="P216" s="55">
        <v>1</v>
      </c>
      <c r="Q216" s="55" t="s">
        <v>57</v>
      </c>
      <c r="R216" s="55" t="s">
        <v>193</v>
      </c>
      <c r="S216" s="116">
        <v>54521.23</v>
      </c>
      <c r="T216" s="55"/>
    </row>
    <row r="217" spans="1:20" ht="14">
      <c r="A217" s="55">
        <v>1502831</v>
      </c>
      <c r="B217" s="55" t="s">
        <v>824</v>
      </c>
      <c r="C217" s="55" t="s">
        <v>112</v>
      </c>
      <c r="D217" s="55" t="s">
        <v>825</v>
      </c>
      <c r="E217" s="55" t="s">
        <v>778</v>
      </c>
      <c r="F217" s="57">
        <v>38782</v>
      </c>
      <c r="G217" s="57">
        <v>42005</v>
      </c>
      <c r="H217" s="57">
        <v>38782</v>
      </c>
      <c r="I217" s="57">
        <v>36839</v>
      </c>
      <c r="J217" s="55" t="s">
        <v>192</v>
      </c>
      <c r="K217" s="57">
        <v>41640</v>
      </c>
      <c r="L217" s="112">
        <v>41959</v>
      </c>
      <c r="M217" s="109">
        <v>21</v>
      </c>
      <c r="N217" s="109" t="s">
        <v>4</v>
      </c>
      <c r="O217" s="57">
        <v>30002</v>
      </c>
      <c r="P217" s="55">
        <v>1</v>
      </c>
      <c r="Q217" s="55" t="s">
        <v>57</v>
      </c>
      <c r="R217" s="55" t="s">
        <v>193</v>
      </c>
      <c r="S217" s="116">
        <v>54521.23</v>
      </c>
      <c r="T217" s="55"/>
    </row>
    <row r="218" spans="1:20" ht="14">
      <c r="A218" s="55">
        <v>2045977</v>
      </c>
      <c r="B218" s="55" t="s">
        <v>826</v>
      </c>
      <c r="C218" s="55" t="s">
        <v>60</v>
      </c>
      <c r="D218" s="55" t="s">
        <v>827</v>
      </c>
      <c r="E218" s="55" t="s">
        <v>778</v>
      </c>
      <c r="F218" s="57">
        <v>38869</v>
      </c>
      <c r="G218" s="57">
        <v>42005</v>
      </c>
      <c r="H218" s="57">
        <v>38869</v>
      </c>
      <c r="I218" s="57">
        <v>38869</v>
      </c>
      <c r="J218" s="55" t="s">
        <v>192</v>
      </c>
      <c r="K218" s="57">
        <v>41640</v>
      </c>
      <c r="L218" s="103"/>
      <c r="M218" s="109">
        <v>21</v>
      </c>
      <c r="N218" s="109" t="s">
        <v>4</v>
      </c>
      <c r="O218" s="57">
        <v>26645</v>
      </c>
      <c r="P218" s="55">
        <v>1</v>
      </c>
      <c r="Q218" s="55" t="s">
        <v>57</v>
      </c>
      <c r="R218" s="55" t="s">
        <v>193</v>
      </c>
      <c r="S218" s="116">
        <v>54521.23</v>
      </c>
      <c r="T218" s="55"/>
    </row>
    <row r="219" spans="1:20" ht="14">
      <c r="A219" s="55">
        <v>1037591</v>
      </c>
      <c r="B219" s="55" t="s">
        <v>975</v>
      </c>
      <c r="C219" s="55" t="s">
        <v>60</v>
      </c>
      <c r="D219" s="55" t="s">
        <v>976</v>
      </c>
      <c r="E219" s="55" t="s">
        <v>961</v>
      </c>
      <c r="F219" s="57">
        <v>38749</v>
      </c>
      <c r="G219" s="57">
        <v>42005</v>
      </c>
      <c r="H219" s="57">
        <v>38749</v>
      </c>
      <c r="I219" s="57">
        <v>38749</v>
      </c>
      <c r="J219" s="55" t="s">
        <v>192</v>
      </c>
      <c r="K219" s="57">
        <v>41640</v>
      </c>
      <c r="L219" s="55"/>
      <c r="M219" s="56">
        <v>22</v>
      </c>
      <c r="N219" s="56" t="s">
        <v>4</v>
      </c>
      <c r="O219" s="57">
        <v>18939</v>
      </c>
      <c r="P219" s="55">
        <v>1</v>
      </c>
      <c r="Q219" s="55" t="s">
        <v>57</v>
      </c>
      <c r="R219" s="55" t="s">
        <v>193</v>
      </c>
      <c r="S219" s="116">
        <v>56102.64</v>
      </c>
      <c r="T219" s="55"/>
    </row>
    <row r="220" spans="1:20" ht="14">
      <c r="A220" s="55">
        <v>1323650</v>
      </c>
      <c r="B220" s="55" t="s">
        <v>1104</v>
      </c>
      <c r="C220" s="55" t="s">
        <v>53</v>
      </c>
      <c r="D220" s="55" t="s">
        <v>1105</v>
      </c>
      <c r="E220" s="55" t="s">
        <v>104</v>
      </c>
      <c r="F220" s="57">
        <v>38516</v>
      </c>
      <c r="G220" s="57">
        <v>42005</v>
      </c>
      <c r="H220" s="55"/>
      <c r="I220" s="55"/>
      <c r="J220" s="55" t="s">
        <v>192</v>
      </c>
      <c r="K220" s="57">
        <v>41640</v>
      </c>
      <c r="L220" s="55"/>
      <c r="M220" s="56">
        <v>23</v>
      </c>
      <c r="N220" s="56" t="s">
        <v>4</v>
      </c>
      <c r="O220" s="57">
        <v>28563</v>
      </c>
      <c r="P220" s="55">
        <v>1</v>
      </c>
      <c r="Q220" s="55" t="s">
        <v>57</v>
      </c>
      <c r="R220" s="55" t="s">
        <v>193</v>
      </c>
      <c r="S220" s="116">
        <v>57891.15</v>
      </c>
      <c r="T220" s="55"/>
    </row>
    <row r="221" spans="1:20" ht="14">
      <c r="A221" s="55">
        <v>2046133</v>
      </c>
      <c r="B221" s="55" t="s">
        <v>1106</v>
      </c>
      <c r="C221" s="55" t="s">
        <v>60</v>
      </c>
      <c r="D221" s="55" t="s">
        <v>1107</v>
      </c>
      <c r="E221" s="55" t="s">
        <v>1060</v>
      </c>
      <c r="F221" s="57">
        <v>38845</v>
      </c>
      <c r="G221" s="57">
        <v>42005</v>
      </c>
      <c r="H221" s="57">
        <v>38845</v>
      </c>
      <c r="I221" s="57">
        <v>38845</v>
      </c>
      <c r="J221" s="55" t="s">
        <v>192</v>
      </c>
      <c r="K221" s="57">
        <v>41640</v>
      </c>
      <c r="L221" s="55"/>
      <c r="M221" s="56">
        <v>23</v>
      </c>
      <c r="N221" s="56" t="s">
        <v>4</v>
      </c>
      <c r="O221" s="57">
        <v>25456</v>
      </c>
      <c r="P221" s="55">
        <v>1</v>
      </c>
      <c r="Q221" s="55" t="s">
        <v>57</v>
      </c>
      <c r="R221" s="55" t="s">
        <v>193</v>
      </c>
      <c r="S221" s="116">
        <v>57891.15</v>
      </c>
      <c r="T221" s="55"/>
    </row>
    <row r="222" spans="1:20" ht="14">
      <c r="A222" s="55">
        <v>2050644</v>
      </c>
      <c r="B222" s="55" t="s">
        <v>1108</v>
      </c>
      <c r="C222" s="55" t="s">
        <v>106</v>
      </c>
      <c r="D222" s="55" t="s">
        <v>1109</v>
      </c>
      <c r="E222" s="55" t="s">
        <v>1031</v>
      </c>
      <c r="F222" s="57">
        <v>39391</v>
      </c>
      <c r="G222" s="57">
        <v>42005</v>
      </c>
      <c r="H222" s="55"/>
      <c r="I222" s="55"/>
      <c r="J222" s="55" t="s">
        <v>192</v>
      </c>
      <c r="K222" s="57">
        <v>41640</v>
      </c>
      <c r="L222" s="57">
        <v>41915</v>
      </c>
      <c r="M222" s="56">
        <v>23</v>
      </c>
      <c r="N222" s="56" t="s">
        <v>4</v>
      </c>
      <c r="O222" s="57">
        <v>28805</v>
      </c>
      <c r="P222" s="55">
        <v>1</v>
      </c>
      <c r="Q222" s="55" t="s">
        <v>57</v>
      </c>
      <c r="R222" s="55" t="s">
        <v>193</v>
      </c>
      <c r="S222" s="116">
        <v>57891.15</v>
      </c>
      <c r="T222" s="55"/>
    </row>
    <row r="223" spans="1:20" ht="14">
      <c r="A223" s="55">
        <v>1681308</v>
      </c>
      <c r="B223" s="55" t="s">
        <v>1110</v>
      </c>
      <c r="C223" s="55" t="s">
        <v>66</v>
      </c>
      <c r="D223" s="55" t="s">
        <v>1111</v>
      </c>
      <c r="E223" s="55" t="s">
        <v>1057</v>
      </c>
      <c r="F223" s="57">
        <v>38558</v>
      </c>
      <c r="G223" s="57">
        <v>42005</v>
      </c>
      <c r="H223" s="55"/>
      <c r="I223" s="55"/>
      <c r="J223" s="55" t="s">
        <v>192</v>
      </c>
      <c r="K223" s="57">
        <v>41671</v>
      </c>
      <c r="L223" s="55"/>
      <c r="M223" s="56">
        <v>23</v>
      </c>
      <c r="N223" s="56" t="s">
        <v>4</v>
      </c>
      <c r="O223" s="57">
        <v>30984</v>
      </c>
      <c r="P223" s="55">
        <v>1</v>
      </c>
      <c r="Q223" s="55" t="s">
        <v>57</v>
      </c>
      <c r="R223" s="55" t="s">
        <v>193</v>
      </c>
      <c r="S223" s="116">
        <v>57891.15</v>
      </c>
      <c r="T223" s="55"/>
    </row>
    <row r="224" spans="1:20" ht="14">
      <c r="A224" s="55">
        <v>531928</v>
      </c>
      <c r="B224" s="55" t="s">
        <v>1112</v>
      </c>
      <c r="C224" s="55" t="s">
        <v>106</v>
      </c>
      <c r="D224" s="55" t="s">
        <v>1113</v>
      </c>
      <c r="E224" s="55" t="s">
        <v>1077</v>
      </c>
      <c r="F224" s="57">
        <v>37578</v>
      </c>
      <c r="G224" s="57">
        <v>42005</v>
      </c>
      <c r="H224" s="57">
        <v>37578</v>
      </c>
      <c r="I224" s="57">
        <v>37578</v>
      </c>
      <c r="J224" s="55" t="s">
        <v>192</v>
      </c>
      <c r="K224" s="57">
        <v>41821</v>
      </c>
      <c r="L224" s="55"/>
      <c r="M224" s="56">
        <v>23</v>
      </c>
      <c r="N224" s="56" t="s">
        <v>4</v>
      </c>
      <c r="O224" s="57">
        <v>19985</v>
      </c>
      <c r="P224" s="55">
        <v>1</v>
      </c>
      <c r="Q224" s="55" t="s">
        <v>57</v>
      </c>
      <c r="R224" s="55" t="s">
        <v>193</v>
      </c>
      <c r="S224" s="116">
        <v>57891.15</v>
      </c>
      <c r="T224" s="55"/>
    </row>
    <row r="225" spans="1:20" ht="14">
      <c r="A225" s="55">
        <v>1873214</v>
      </c>
      <c r="B225" s="55" t="s">
        <v>1244</v>
      </c>
      <c r="C225" s="55" t="s">
        <v>53</v>
      </c>
      <c r="D225" s="55" t="s">
        <v>1245</v>
      </c>
      <c r="E225" s="55" t="s">
        <v>1246</v>
      </c>
      <c r="F225" s="57">
        <v>38474</v>
      </c>
      <c r="G225" s="57">
        <v>42005</v>
      </c>
      <c r="H225" s="55"/>
      <c r="I225" s="55"/>
      <c r="J225" s="55" t="s">
        <v>192</v>
      </c>
      <c r="K225" s="57">
        <v>41640</v>
      </c>
      <c r="L225" s="55"/>
      <c r="M225" s="56">
        <v>26</v>
      </c>
      <c r="N225" s="56" t="s">
        <v>4</v>
      </c>
      <c r="O225" s="57">
        <v>26593</v>
      </c>
      <c r="P225" s="55">
        <v>1</v>
      </c>
      <c r="Q225" s="55" t="s">
        <v>57</v>
      </c>
      <c r="R225" s="55" t="s">
        <v>193</v>
      </c>
      <c r="S225" s="116">
        <v>63633.2</v>
      </c>
      <c r="T225" s="55"/>
    </row>
    <row r="226" spans="1:20" ht="14">
      <c r="A226" s="55">
        <v>1616076</v>
      </c>
      <c r="B226" s="55" t="s">
        <v>1338</v>
      </c>
      <c r="C226" s="55" t="s">
        <v>106</v>
      </c>
      <c r="D226" s="55" t="s">
        <v>1339</v>
      </c>
      <c r="E226" s="55" t="s">
        <v>1331</v>
      </c>
      <c r="F226" s="57">
        <v>40360</v>
      </c>
      <c r="G226" s="57">
        <v>42005</v>
      </c>
      <c r="H226" s="55"/>
      <c r="I226" s="55"/>
      <c r="J226" s="55" t="s">
        <v>192</v>
      </c>
      <c r="K226" s="57">
        <v>41640</v>
      </c>
      <c r="L226" s="55"/>
      <c r="M226" s="56">
        <v>32</v>
      </c>
      <c r="N226" s="56" t="s">
        <v>4</v>
      </c>
      <c r="O226" s="57">
        <v>18130</v>
      </c>
      <c r="P226" s="55">
        <v>1</v>
      </c>
      <c r="Q226" s="55" t="s">
        <v>57</v>
      </c>
      <c r="R226" s="55" t="s">
        <v>193</v>
      </c>
      <c r="S226" s="116">
        <v>79654.460000000006</v>
      </c>
      <c r="T226" s="55"/>
    </row>
    <row r="227" spans="1:20" ht="14">
      <c r="A227" s="55">
        <v>2056132</v>
      </c>
      <c r="B227" s="55" t="s">
        <v>1340</v>
      </c>
      <c r="C227" s="55" t="s">
        <v>106</v>
      </c>
      <c r="D227" s="55" t="s">
        <v>1341</v>
      </c>
      <c r="E227" s="55" t="s">
        <v>1331</v>
      </c>
      <c r="F227" s="57">
        <v>40360</v>
      </c>
      <c r="G227" s="57">
        <v>42005</v>
      </c>
      <c r="H227" s="55"/>
      <c r="I227" s="55"/>
      <c r="J227" s="55" t="s">
        <v>192</v>
      </c>
      <c r="K227" s="57">
        <v>41640</v>
      </c>
      <c r="L227" s="55"/>
      <c r="M227" s="56">
        <v>32</v>
      </c>
      <c r="N227" s="56" t="s">
        <v>4</v>
      </c>
      <c r="O227" s="57">
        <v>28609</v>
      </c>
      <c r="P227" s="55">
        <v>1</v>
      </c>
      <c r="Q227" s="55" t="s">
        <v>57</v>
      </c>
      <c r="R227" s="55" t="s">
        <v>193</v>
      </c>
      <c r="S227" s="116">
        <v>79654.460000000006</v>
      </c>
      <c r="T227" s="55"/>
    </row>
    <row r="228" spans="1:20" ht="14">
      <c r="A228" s="55">
        <v>1460120</v>
      </c>
      <c r="B228" s="55" t="s">
        <v>92</v>
      </c>
      <c r="C228" s="55" t="s">
        <v>66</v>
      </c>
      <c r="D228" s="55" t="s">
        <v>93</v>
      </c>
      <c r="E228" s="55" t="s">
        <v>90</v>
      </c>
      <c r="F228" s="57">
        <v>38035</v>
      </c>
      <c r="G228" s="57">
        <v>42036</v>
      </c>
      <c r="H228" s="57">
        <v>38035</v>
      </c>
      <c r="I228" s="57">
        <v>38035</v>
      </c>
      <c r="J228" s="55" t="s">
        <v>56</v>
      </c>
      <c r="K228" s="57">
        <v>41671</v>
      </c>
      <c r="L228" s="55"/>
      <c r="M228" s="56">
        <v>23</v>
      </c>
      <c r="N228" s="56" t="s">
        <v>4</v>
      </c>
      <c r="O228" s="57">
        <v>22969</v>
      </c>
      <c r="P228" s="55">
        <v>1</v>
      </c>
      <c r="Q228" s="55" t="s">
        <v>57</v>
      </c>
      <c r="R228" s="55" t="s">
        <v>58</v>
      </c>
      <c r="S228" s="116">
        <v>48242.63</v>
      </c>
      <c r="T228" s="55"/>
    </row>
    <row r="229" spans="1:20" ht="14">
      <c r="A229" s="55">
        <v>543692</v>
      </c>
      <c r="B229" s="55" t="s">
        <v>159</v>
      </c>
      <c r="C229" s="55" t="s">
        <v>112</v>
      </c>
      <c r="D229" s="55" t="s">
        <v>160</v>
      </c>
      <c r="E229" s="55" t="s">
        <v>154</v>
      </c>
      <c r="F229" s="57">
        <v>37566</v>
      </c>
      <c r="G229" s="57">
        <v>42370</v>
      </c>
      <c r="H229" s="57">
        <v>37566</v>
      </c>
      <c r="I229" s="57">
        <v>37566</v>
      </c>
      <c r="J229" s="55" t="s">
        <v>115</v>
      </c>
      <c r="K229" s="57">
        <v>41883</v>
      </c>
      <c r="L229" s="55"/>
      <c r="M229" s="56">
        <v>18</v>
      </c>
      <c r="N229" s="56" t="s">
        <v>4</v>
      </c>
      <c r="O229" s="57">
        <v>23541</v>
      </c>
      <c r="P229" s="55">
        <v>0.82499999999999996</v>
      </c>
      <c r="Q229" s="55" t="s">
        <v>57</v>
      </c>
      <c r="R229" s="55" t="s">
        <v>116</v>
      </c>
      <c r="S229" s="116">
        <v>38028.25</v>
      </c>
      <c r="T229" s="55"/>
    </row>
    <row r="230" spans="1:20" ht="14">
      <c r="A230" s="55">
        <v>1394493</v>
      </c>
      <c r="B230" s="55" t="s">
        <v>179</v>
      </c>
      <c r="C230" s="55" t="s">
        <v>53</v>
      </c>
      <c r="D230" s="55" t="s">
        <v>180</v>
      </c>
      <c r="E230" s="55" t="s">
        <v>181</v>
      </c>
      <c r="F230" s="57">
        <v>37041</v>
      </c>
      <c r="G230" s="57">
        <v>42005</v>
      </c>
      <c r="H230" s="57">
        <v>37041</v>
      </c>
      <c r="I230" s="57">
        <v>37041</v>
      </c>
      <c r="J230" s="55" t="s">
        <v>115</v>
      </c>
      <c r="K230" s="57">
        <v>41640</v>
      </c>
      <c r="L230" s="55"/>
      <c r="M230" s="56">
        <v>23</v>
      </c>
      <c r="N230" s="56" t="s">
        <v>4</v>
      </c>
      <c r="O230" s="57">
        <v>25521</v>
      </c>
      <c r="P230" s="55">
        <v>1</v>
      </c>
      <c r="Q230" s="55" t="s">
        <v>57</v>
      </c>
      <c r="R230" s="55" t="s">
        <v>116</v>
      </c>
      <c r="S230" s="116">
        <v>53066.89</v>
      </c>
      <c r="T230" s="55"/>
    </row>
    <row r="231" spans="1:20" ht="14">
      <c r="A231" s="55">
        <v>1191935</v>
      </c>
      <c r="B231" s="55" t="s">
        <v>204</v>
      </c>
      <c r="C231" s="55" t="s">
        <v>60</v>
      </c>
      <c r="D231" s="55" t="s">
        <v>205</v>
      </c>
      <c r="E231" s="55" t="s">
        <v>206</v>
      </c>
      <c r="F231" s="57">
        <v>33652</v>
      </c>
      <c r="G231" s="57">
        <v>40909</v>
      </c>
      <c r="H231" s="57">
        <v>33652</v>
      </c>
      <c r="I231" s="57">
        <v>33125</v>
      </c>
      <c r="J231" s="55" t="s">
        <v>192</v>
      </c>
      <c r="K231" s="57">
        <v>41640</v>
      </c>
      <c r="L231" s="55"/>
      <c r="M231" s="56">
        <v>9</v>
      </c>
      <c r="N231" s="56" t="s">
        <v>5</v>
      </c>
      <c r="O231" s="57">
        <v>19497</v>
      </c>
      <c r="P231" s="55">
        <v>1</v>
      </c>
      <c r="Q231" s="55" t="s">
        <v>57</v>
      </c>
      <c r="R231" s="55" t="s">
        <v>193</v>
      </c>
      <c r="S231" s="116">
        <v>43257.4</v>
      </c>
      <c r="T231" s="55"/>
    </row>
    <row r="232" spans="1:20" ht="14">
      <c r="A232" s="55">
        <v>639560</v>
      </c>
      <c r="B232" s="55" t="s">
        <v>215</v>
      </c>
      <c r="C232" s="55" t="s">
        <v>60</v>
      </c>
      <c r="D232" s="55" t="s">
        <v>216</v>
      </c>
      <c r="E232" s="55" t="s">
        <v>217</v>
      </c>
      <c r="F232" s="57">
        <v>37627</v>
      </c>
      <c r="G232" s="57">
        <v>42005</v>
      </c>
      <c r="H232" s="57">
        <v>37627</v>
      </c>
      <c r="I232" s="57">
        <v>37627</v>
      </c>
      <c r="J232" s="55" t="s">
        <v>192</v>
      </c>
      <c r="K232" s="57">
        <v>41640</v>
      </c>
      <c r="L232" s="55"/>
      <c r="M232" s="56">
        <v>11</v>
      </c>
      <c r="N232" s="56" t="s">
        <v>5</v>
      </c>
      <c r="O232" s="57">
        <v>21789</v>
      </c>
      <c r="P232" s="55">
        <v>1</v>
      </c>
      <c r="Q232" s="55" t="s">
        <v>57</v>
      </c>
      <c r="R232" s="55" t="s">
        <v>193</v>
      </c>
      <c r="S232" s="116">
        <v>44835.71</v>
      </c>
      <c r="T232" s="55"/>
    </row>
    <row r="233" spans="1:20" ht="14">
      <c r="A233" s="55">
        <v>881891</v>
      </c>
      <c r="B233" s="55" t="s">
        <v>218</v>
      </c>
      <c r="C233" s="55" t="s">
        <v>106</v>
      </c>
      <c r="D233" s="55" t="s">
        <v>219</v>
      </c>
      <c r="E233" s="55" t="s">
        <v>210</v>
      </c>
      <c r="F233" s="57">
        <v>37552</v>
      </c>
      <c r="G233" s="57">
        <v>42005</v>
      </c>
      <c r="H233" s="57">
        <v>37552</v>
      </c>
      <c r="I233" s="57">
        <v>37552</v>
      </c>
      <c r="J233" s="55" t="s">
        <v>192</v>
      </c>
      <c r="K233" s="57">
        <v>41750</v>
      </c>
      <c r="L233" s="55"/>
      <c r="M233" s="56">
        <v>11</v>
      </c>
      <c r="N233" s="56" t="s">
        <v>5</v>
      </c>
      <c r="O233" s="57">
        <v>26920</v>
      </c>
      <c r="P233" s="55">
        <v>1</v>
      </c>
      <c r="Q233" s="55" t="s">
        <v>57</v>
      </c>
      <c r="R233" s="55" t="s">
        <v>193</v>
      </c>
      <c r="S233" s="116">
        <v>44835.71</v>
      </c>
      <c r="T233" s="55"/>
    </row>
    <row r="234" spans="1:20" ht="14">
      <c r="A234" s="55">
        <v>222601</v>
      </c>
      <c r="B234" s="55" t="s">
        <v>250</v>
      </c>
      <c r="C234" s="55" t="s">
        <v>53</v>
      </c>
      <c r="D234" s="55" t="s">
        <v>251</v>
      </c>
      <c r="E234" s="55" t="s">
        <v>227</v>
      </c>
      <c r="F234" s="57">
        <v>35387</v>
      </c>
      <c r="G234" s="57">
        <v>40909</v>
      </c>
      <c r="H234" s="57">
        <v>35387</v>
      </c>
      <c r="I234" s="57">
        <v>35387</v>
      </c>
      <c r="J234" s="55" t="s">
        <v>192</v>
      </c>
      <c r="K234" s="57">
        <v>41640</v>
      </c>
      <c r="L234" s="55"/>
      <c r="M234" s="56">
        <v>13</v>
      </c>
      <c r="N234" s="56" t="s">
        <v>5</v>
      </c>
      <c r="O234" s="57">
        <v>19682</v>
      </c>
      <c r="P234" s="55">
        <v>1</v>
      </c>
      <c r="Q234" s="55" t="s">
        <v>57</v>
      </c>
      <c r="R234" s="55" t="s">
        <v>193</v>
      </c>
      <c r="S234" s="116">
        <v>46491.96</v>
      </c>
      <c r="T234" s="55"/>
    </row>
    <row r="235" spans="1:20" ht="14">
      <c r="A235" s="55">
        <v>264565</v>
      </c>
      <c r="B235" s="55" t="s">
        <v>252</v>
      </c>
      <c r="C235" s="55" t="s">
        <v>112</v>
      </c>
      <c r="D235" s="55" t="s">
        <v>253</v>
      </c>
      <c r="E235" s="55" t="s">
        <v>227</v>
      </c>
      <c r="F235" s="57">
        <v>35149</v>
      </c>
      <c r="G235" s="57">
        <v>40909</v>
      </c>
      <c r="H235" s="57">
        <v>35149</v>
      </c>
      <c r="I235" s="57">
        <v>35149</v>
      </c>
      <c r="J235" s="55" t="s">
        <v>192</v>
      </c>
      <c r="K235" s="57">
        <v>41640</v>
      </c>
      <c r="L235" s="55"/>
      <c r="M235" s="56">
        <v>13</v>
      </c>
      <c r="N235" s="56" t="s">
        <v>5</v>
      </c>
      <c r="O235" s="57">
        <v>16599</v>
      </c>
      <c r="P235" s="55">
        <v>1</v>
      </c>
      <c r="Q235" s="55" t="s">
        <v>57</v>
      </c>
      <c r="R235" s="55" t="s">
        <v>193</v>
      </c>
      <c r="S235" s="116">
        <v>46491.96</v>
      </c>
      <c r="T235" s="55"/>
    </row>
    <row r="236" spans="1:20" ht="14">
      <c r="A236" s="55">
        <v>347699</v>
      </c>
      <c r="B236" s="55" t="s">
        <v>254</v>
      </c>
      <c r="C236" s="55" t="s">
        <v>60</v>
      </c>
      <c r="D236" s="55" t="s">
        <v>255</v>
      </c>
      <c r="E236" s="55" t="s">
        <v>227</v>
      </c>
      <c r="F236" s="57">
        <v>36760</v>
      </c>
      <c r="G236" s="57">
        <v>41275</v>
      </c>
      <c r="H236" s="57">
        <v>36760</v>
      </c>
      <c r="I236" s="57">
        <v>36760</v>
      </c>
      <c r="J236" s="55" t="s">
        <v>192</v>
      </c>
      <c r="K236" s="57">
        <v>41640</v>
      </c>
      <c r="L236" s="55"/>
      <c r="M236" s="56">
        <v>13</v>
      </c>
      <c r="N236" s="56" t="s">
        <v>5</v>
      </c>
      <c r="O236" s="57">
        <v>19563</v>
      </c>
      <c r="P236" s="55">
        <v>1</v>
      </c>
      <c r="Q236" s="55" t="s">
        <v>57</v>
      </c>
      <c r="R236" s="55" t="s">
        <v>193</v>
      </c>
      <c r="S236" s="116">
        <v>46491.96</v>
      </c>
      <c r="T236" s="55"/>
    </row>
    <row r="237" spans="1:20" ht="14">
      <c r="A237" s="55">
        <v>551720</v>
      </c>
      <c r="B237" s="55" t="s">
        <v>256</v>
      </c>
      <c r="C237" s="55" t="s">
        <v>53</v>
      </c>
      <c r="D237" s="55" t="s">
        <v>257</v>
      </c>
      <c r="E237" s="55" t="s">
        <v>227</v>
      </c>
      <c r="F237" s="57">
        <v>35923</v>
      </c>
      <c r="G237" s="57">
        <v>40909</v>
      </c>
      <c r="H237" s="57">
        <v>35923</v>
      </c>
      <c r="I237" s="57">
        <v>35923</v>
      </c>
      <c r="J237" s="55" t="s">
        <v>192</v>
      </c>
      <c r="K237" s="57">
        <v>41640</v>
      </c>
      <c r="L237" s="55"/>
      <c r="M237" s="56">
        <v>13</v>
      </c>
      <c r="N237" s="56" t="s">
        <v>5</v>
      </c>
      <c r="O237" s="57">
        <v>18155</v>
      </c>
      <c r="P237" s="55">
        <v>1</v>
      </c>
      <c r="Q237" s="55" t="s">
        <v>57</v>
      </c>
      <c r="R237" s="55" t="s">
        <v>193</v>
      </c>
      <c r="S237" s="116">
        <v>46491.96</v>
      </c>
      <c r="T237" s="55"/>
    </row>
    <row r="238" spans="1:20" ht="14">
      <c r="A238" s="55">
        <v>555798</v>
      </c>
      <c r="B238" s="55" t="s">
        <v>258</v>
      </c>
      <c r="C238" s="55" t="s">
        <v>106</v>
      </c>
      <c r="D238" s="55" t="s">
        <v>259</v>
      </c>
      <c r="E238" s="55" t="s">
        <v>227</v>
      </c>
      <c r="F238" s="57">
        <v>30174</v>
      </c>
      <c r="G238" s="57">
        <v>40909</v>
      </c>
      <c r="H238" s="57">
        <v>30174</v>
      </c>
      <c r="I238" s="57">
        <v>29199</v>
      </c>
      <c r="J238" s="55" t="s">
        <v>192</v>
      </c>
      <c r="K238" s="57">
        <v>41640</v>
      </c>
      <c r="L238" s="55"/>
      <c r="M238" s="56">
        <v>13</v>
      </c>
      <c r="N238" s="56" t="s">
        <v>5</v>
      </c>
      <c r="O238" s="57">
        <v>19955</v>
      </c>
      <c r="P238" s="55">
        <v>1</v>
      </c>
      <c r="Q238" s="55" t="s">
        <v>57</v>
      </c>
      <c r="R238" s="55" t="s">
        <v>193</v>
      </c>
      <c r="S238" s="116">
        <v>46491.96</v>
      </c>
      <c r="T238" s="55"/>
    </row>
    <row r="239" spans="1:20" ht="14">
      <c r="A239" s="55">
        <v>659549</v>
      </c>
      <c r="B239" s="55" t="s">
        <v>260</v>
      </c>
      <c r="C239" s="55" t="s">
        <v>106</v>
      </c>
      <c r="D239" s="55" t="s">
        <v>261</v>
      </c>
      <c r="E239" s="55" t="s">
        <v>227</v>
      </c>
      <c r="F239" s="57">
        <v>29037</v>
      </c>
      <c r="G239" s="57">
        <v>40909</v>
      </c>
      <c r="H239" s="57">
        <v>29037</v>
      </c>
      <c r="I239" s="57">
        <v>27435</v>
      </c>
      <c r="J239" s="55" t="s">
        <v>192</v>
      </c>
      <c r="K239" s="57">
        <v>41640</v>
      </c>
      <c r="L239" s="55"/>
      <c r="M239" s="56">
        <v>13</v>
      </c>
      <c r="N239" s="56" t="s">
        <v>5</v>
      </c>
      <c r="O239" s="57">
        <v>19629</v>
      </c>
      <c r="P239" s="55">
        <v>1</v>
      </c>
      <c r="Q239" s="55" t="s">
        <v>57</v>
      </c>
      <c r="R239" s="55" t="s">
        <v>193</v>
      </c>
      <c r="S239" s="116">
        <v>46491.96</v>
      </c>
      <c r="T239" s="55"/>
    </row>
    <row r="240" spans="1:20" ht="14">
      <c r="A240" s="55">
        <v>730257</v>
      </c>
      <c r="B240" s="55" t="s">
        <v>262</v>
      </c>
      <c r="C240" s="55" t="s">
        <v>112</v>
      </c>
      <c r="D240" s="55" t="s">
        <v>263</v>
      </c>
      <c r="E240" s="55" t="s">
        <v>227</v>
      </c>
      <c r="F240" s="57">
        <v>32083</v>
      </c>
      <c r="G240" s="57">
        <v>40909</v>
      </c>
      <c r="H240" s="57">
        <v>32083</v>
      </c>
      <c r="I240" s="57">
        <v>32083</v>
      </c>
      <c r="J240" s="55" t="s">
        <v>192</v>
      </c>
      <c r="K240" s="57">
        <v>41640</v>
      </c>
      <c r="L240" s="55"/>
      <c r="M240" s="56">
        <v>13</v>
      </c>
      <c r="N240" s="56" t="s">
        <v>5</v>
      </c>
      <c r="O240" s="57">
        <v>19486</v>
      </c>
      <c r="P240" s="55">
        <v>0.8</v>
      </c>
      <c r="Q240" s="55" t="s">
        <v>57</v>
      </c>
      <c r="R240" s="55" t="s">
        <v>193</v>
      </c>
      <c r="S240" s="116">
        <v>37193.57</v>
      </c>
      <c r="T240" s="55"/>
    </row>
    <row r="241" spans="1:20" ht="14">
      <c r="A241" s="55">
        <v>811335</v>
      </c>
      <c r="B241" s="55" t="s">
        <v>264</v>
      </c>
      <c r="C241" s="55" t="s">
        <v>60</v>
      </c>
      <c r="D241" s="55" t="s">
        <v>265</v>
      </c>
      <c r="E241" s="55" t="s">
        <v>232</v>
      </c>
      <c r="F241" s="57">
        <v>36046</v>
      </c>
      <c r="G241" s="57">
        <v>41275</v>
      </c>
      <c r="H241" s="57">
        <v>36046</v>
      </c>
      <c r="I241" s="57">
        <v>36046</v>
      </c>
      <c r="J241" s="55" t="s">
        <v>192</v>
      </c>
      <c r="K241" s="57">
        <v>41640</v>
      </c>
      <c r="L241" s="55"/>
      <c r="M241" s="56">
        <v>13</v>
      </c>
      <c r="N241" s="56" t="s">
        <v>5</v>
      </c>
      <c r="O241" s="57">
        <v>21236</v>
      </c>
      <c r="P241" s="55">
        <v>1</v>
      </c>
      <c r="Q241" s="55" t="s">
        <v>57</v>
      </c>
      <c r="R241" s="55" t="s">
        <v>193</v>
      </c>
      <c r="S241" s="116">
        <v>46491.96</v>
      </c>
      <c r="T241" s="55"/>
    </row>
    <row r="242" spans="1:20" ht="14">
      <c r="A242" s="55">
        <v>876501</v>
      </c>
      <c r="B242" s="55" t="s">
        <v>266</v>
      </c>
      <c r="C242" s="55" t="s">
        <v>60</v>
      </c>
      <c r="D242" s="55" t="s">
        <v>267</v>
      </c>
      <c r="E242" s="55" t="s">
        <v>232</v>
      </c>
      <c r="F242" s="57">
        <v>36339</v>
      </c>
      <c r="G242" s="57">
        <v>40909</v>
      </c>
      <c r="H242" s="57">
        <v>36339</v>
      </c>
      <c r="I242" s="57">
        <v>36339</v>
      </c>
      <c r="J242" s="55" t="s">
        <v>192</v>
      </c>
      <c r="K242" s="57">
        <v>41640</v>
      </c>
      <c r="L242" s="55"/>
      <c r="M242" s="56">
        <v>13</v>
      </c>
      <c r="N242" s="56" t="s">
        <v>5</v>
      </c>
      <c r="O242" s="57">
        <v>18283</v>
      </c>
      <c r="P242" s="55">
        <v>1</v>
      </c>
      <c r="Q242" s="55" t="s">
        <v>57</v>
      </c>
      <c r="R242" s="55" t="s">
        <v>193</v>
      </c>
      <c r="S242" s="116">
        <v>46491.96</v>
      </c>
      <c r="T242" s="55"/>
    </row>
    <row r="243" spans="1:20" ht="14">
      <c r="A243" s="55">
        <v>1207059</v>
      </c>
      <c r="B243" s="55" t="s">
        <v>268</v>
      </c>
      <c r="C243" s="55" t="s">
        <v>60</v>
      </c>
      <c r="D243" s="55" t="s">
        <v>269</v>
      </c>
      <c r="E243" s="55" t="s">
        <v>232</v>
      </c>
      <c r="F243" s="57">
        <v>36957</v>
      </c>
      <c r="G243" s="57">
        <v>41275</v>
      </c>
      <c r="H243" s="57">
        <v>36957</v>
      </c>
      <c r="I243" s="57">
        <v>36957</v>
      </c>
      <c r="J243" s="55" t="s">
        <v>192</v>
      </c>
      <c r="K243" s="57">
        <v>41640</v>
      </c>
      <c r="L243" s="55"/>
      <c r="M243" s="56">
        <v>13</v>
      </c>
      <c r="N243" s="56" t="s">
        <v>5</v>
      </c>
      <c r="O243" s="57">
        <v>22707</v>
      </c>
      <c r="P243" s="55">
        <v>1</v>
      </c>
      <c r="Q243" s="55" t="s">
        <v>57</v>
      </c>
      <c r="R243" s="55" t="s">
        <v>193</v>
      </c>
      <c r="S243" s="116">
        <v>46491.96</v>
      </c>
      <c r="T243" s="55"/>
    </row>
    <row r="244" spans="1:20" ht="14">
      <c r="A244" s="55">
        <v>1373364</v>
      </c>
      <c r="B244" s="55" t="s">
        <v>270</v>
      </c>
      <c r="C244" s="55" t="s">
        <v>60</v>
      </c>
      <c r="D244" s="55" t="s">
        <v>271</v>
      </c>
      <c r="E244" s="55" t="s">
        <v>232</v>
      </c>
      <c r="F244" s="57">
        <v>37230</v>
      </c>
      <c r="G244" s="57">
        <v>42005</v>
      </c>
      <c r="H244" s="57">
        <v>37230</v>
      </c>
      <c r="I244" s="57">
        <v>37230</v>
      </c>
      <c r="J244" s="55" t="s">
        <v>192</v>
      </c>
      <c r="K244" s="57">
        <v>41640</v>
      </c>
      <c r="L244" s="55"/>
      <c r="M244" s="56">
        <v>13</v>
      </c>
      <c r="N244" s="56" t="s">
        <v>5</v>
      </c>
      <c r="O244" s="57">
        <v>28893</v>
      </c>
      <c r="P244" s="55">
        <v>0.45</v>
      </c>
      <c r="Q244" s="55" t="s">
        <v>57</v>
      </c>
      <c r="R244" s="55" t="s">
        <v>193</v>
      </c>
      <c r="S244" s="116">
        <v>20921.38</v>
      </c>
      <c r="T244" s="55"/>
    </row>
    <row r="245" spans="1:20" ht="14">
      <c r="A245" s="55">
        <v>1416686</v>
      </c>
      <c r="B245" s="55" t="s">
        <v>272</v>
      </c>
      <c r="C245" s="55" t="s">
        <v>60</v>
      </c>
      <c r="D245" s="55" t="s">
        <v>273</v>
      </c>
      <c r="E245" s="55" t="s">
        <v>232</v>
      </c>
      <c r="F245" s="57">
        <v>36957</v>
      </c>
      <c r="G245" s="57">
        <v>41275</v>
      </c>
      <c r="H245" s="57">
        <v>36957</v>
      </c>
      <c r="I245" s="57">
        <v>36957</v>
      </c>
      <c r="J245" s="55" t="s">
        <v>192</v>
      </c>
      <c r="K245" s="57">
        <v>41640</v>
      </c>
      <c r="L245" s="55"/>
      <c r="M245" s="56">
        <v>13</v>
      </c>
      <c r="N245" s="56" t="s">
        <v>5</v>
      </c>
      <c r="O245" s="57">
        <v>29803</v>
      </c>
      <c r="P245" s="55">
        <v>1</v>
      </c>
      <c r="Q245" s="55" t="s">
        <v>57</v>
      </c>
      <c r="R245" s="55" t="s">
        <v>193</v>
      </c>
      <c r="S245" s="116">
        <v>46491.96</v>
      </c>
      <c r="T245" s="55"/>
    </row>
    <row r="246" spans="1:20" ht="14">
      <c r="A246" s="55">
        <v>1427387</v>
      </c>
      <c r="B246" s="55" t="s">
        <v>274</v>
      </c>
      <c r="C246" s="55" t="s">
        <v>53</v>
      </c>
      <c r="D246" s="55" t="s">
        <v>275</v>
      </c>
      <c r="E246" s="55" t="s">
        <v>227</v>
      </c>
      <c r="F246" s="57">
        <v>37510</v>
      </c>
      <c r="G246" s="57">
        <v>42005</v>
      </c>
      <c r="H246" s="57">
        <v>37510</v>
      </c>
      <c r="I246" s="57">
        <v>37510</v>
      </c>
      <c r="J246" s="55" t="s">
        <v>192</v>
      </c>
      <c r="K246" s="57">
        <v>41640</v>
      </c>
      <c r="L246" s="55"/>
      <c r="M246" s="56">
        <v>13</v>
      </c>
      <c r="N246" s="56" t="s">
        <v>5</v>
      </c>
      <c r="O246" s="57">
        <v>24007</v>
      </c>
      <c r="P246" s="55">
        <v>1</v>
      </c>
      <c r="Q246" s="55" t="s">
        <v>57</v>
      </c>
      <c r="R246" s="55" t="s">
        <v>193</v>
      </c>
      <c r="S246" s="116">
        <v>46491.96</v>
      </c>
      <c r="T246" s="55"/>
    </row>
    <row r="247" spans="1:20" ht="14">
      <c r="A247" s="55">
        <v>1651534</v>
      </c>
      <c r="B247" s="55" t="s">
        <v>276</v>
      </c>
      <c r="C247" s="55" t="s">
        <v>60</v>
      </c>
      <c r="D247" s="55" t="s">
        <v>277</v>
      </c>
      <c r="E247" s="55" t="s">
        <v>227</v>
      </c>
      <c r="F247" s="57">
        <v>36950</v>
      </c>
      <c r="G247" s="57">
        <v>42005</v>
      </c>
      <c r="H247" s="57">
        <v>36950</v>
      </c>
      <c r="I247" s="57">
        <v>36950</v>
      </c>
      <c r="J247" s="55" t="s">
        <v>192</v>
      </c>
      <c r="K247" s="57">
        <v>41640</v>
      </c>
      <c r="L247" s="55"/>
      <c r="M247" s="56">
        <v>13</v>
      </c>
      <c r="N247" s="56" t="s">
        <v>5</v>
      </c>
      <c r="O247" s="57">
        <v>24895</v>
      </c>
      <c r="P247" s="55">
        <v>1</v>
      </c>
      <c r="Q247" s="55" t="s">
        <v>57</v>
      </c>
      <c r="R247" s="55" t="s">
        <v>193</v>
      </c>
      <c r="S247" s="116">
        <v>46491.96</v>
      </c>
      <c r="T247" s="55"/>
    </row>
    <row r="248" spans="1:20" ht="14">
      <c r="A248" s="55">
        <v>617030</v>
      </c>
      <c r="B248" s="55" t="s">
        <v>278</v>
      </c>
      <c r="C248" s="55" t="s">
        <v>66</v>
      </c>
      <c r="D248" s="55" t="s">
        <v>279</v>
      </c>
      <c r="E248" s="55" t="s">
        <v>232</v>
      </c>
      <c r="F248" s="57">
        <v>36476</v>
      </c>
      <c r="G248" s="57">
        <v>41640</v>
      </c>
      <c r="H248" s="57">
        <v>36476</v>
      </c>
      <c r="I248" s="57">
        <v>36476</v>
      </c>
      <c r="J248" s="55" t="s">
        <v>192</v>
      </c>
      <c r="K248" s="57">
        <v>41671</v>
      </c>
      <c r="L248" s="55"/>
      <c r="M248" s="56">
        <v>13</v>
      </c>
      <c r="N248" s="56" t="s">
        <v>5</v>
      </c>
      <c r="O248" s="57">
        <v>25025</v>
      </c>
      <c r="P248" s="55">
        <v>0.45</v>
      </c>
      <c r="Q248" s="55" t="s">
        <v>57</v>
      </c>
      <c r="R248" s="55" t="s">
        <v>193</v>
      </c>
      <c r="S248" s="116">
        <v>20921.38</v>
      </c>
      <c r="T248" s="55"/>
    </row>
    <row r="249" spans="1:20" ht="14">
      <c r="A249" s="55">
        <v>1066371</v>
      </c>
      <c r="B249" s="55" t="s">
        <v>280</v>
      </c>
      <c r="C249" s="55" t="s">
        <v>66</v>
      </c>
      <c r="D249" s="55" t="s">
        <v>281</v>
      </c>
      <c r="E249" s="55" t="s">
        <v>232</v>
      </c>
      <c r="F249" s="57">
        <v>36476</v>
      </c>
      <c r="G249" s="57">
        <v>41640</v>
      </c>
      <c r="H249" s="57">
        <v>36476</v>
      </c>
      <c r="I249" s="57">
        <v>36476</v>
      </c>
      <c r="J249" s="55" t="s">
        <v>192</v>
      </c>
      <c r="K249" s="57">
        <v>41671</v>
      </c>
      <c r="L249" s="55"/>
      <c r="M249" s="56">
        <v>13</v>
      </c>
      <c r="N249" s="56" t="s">
        <v>5</v>
      </c>
      <c r="O249" s="57">
        <v>17349</v>
      </c>
      <c r="P249" s="55">
        <v>0.45</v>
      </c>
      <c r="Q249" s="55" t="s">
        <v>57</v>
      </c>
      <c r="R249" s="55" t="s">
        <v>193</v>
      </c>
      <c r="S249" s="116">
        <v>20921.38</v>
      </c>
      <c r="T249" s="55"/>
    </row>
    <row r="250" spans="1:20" ht="14">
      <c r="A250" s="55">
        <v>197900</v>
      </c>
      <c r="B250" s="55" t="s">
        <v>290</v>
      </c>
      <c r="C250" s="55" t="s">
        <v>66</v>
      </c>
      <c r="D250" s="55" t="s">
        <v>291</v>
      </c>
      <c r="E250" s="55" t="s">
        <v>285</v>
      </c>
      <c r="F250" s="57">
        <v>35132</v>
      </c>
      <c r="G250" s="57">
        <v>40909</v>
      </c>
      <c r="H250" s="57">
        <v>35132</v>
      </c>
      <c r="I250" s="57">
        <v>35132</v>
      </c>
      <c r="J250" s="55" t="s">
        <v>192</v>
      </c>
      <c r="K250" s="57">
        <v>41640</v>
      </c>
      <c r="L250" s="55"/>
      <c r="M250" s="56">
        <v>14</v>
      </c>
      <c r="N250" s="56" t="s">
        <v>5</v>
      </c>
      <c r="O250" s="57">
        <v>18819</v>
      </c>
      <c r="P250" s="55">
        <v>1</v>
      </c>
      <c r="Q250" s="55" t="s">
        <v>57</v>
      </c>
      <c r="R250" s="55" t="s">
        <v>193</v>
      </c>
      <c r="S250" s="116">
        <v>47388.28</v>
      </c>
      <c r="T250" s="55"/>
    </row>
    <row r="251" spans="1:20" ht="14">
      <c r="A251" s="55">
        <v>552099</v>
      </c>
      <c r="B251" s="55" t="s">
        <v>292</v>
      </c>
      <c r="C251" s="55" t="s">
        <v>53</v>
      </c>
      <c r="D251" s="55" t="s">
        <v>293</v>
      </c>
      <c r="E251" s="55" t="s">
        <v>285</v>
      </c>
      <c r="F251" s="57">
        <v>35400</v>
      </c>
      <c r="G251" s="57">
        <v>40909</v>
      </c>
      <c r="H251" s="57">
        <v>35400</v>
      </c>
      <c r="I251" s="57">
        <v>32979</v>
      </c>
      <c r="J251" s="55" t="s">
        <v>192</v>
      </c>
      <c r="K251" s="57">
        <v>41640</v>
      </c>
      <c r="L251" s="55"/>
      <c r="M251" s="56">
        <v>14</v>
      </c>
      <c r="N251" s="56" t="s">
        <v>5</v>
      </c>
      <c r="O251" s="57">
        <v>23012</v>
      </c>
      <c r="P251" s="55">
        <v>1</v>
      </c>
      <c r="Q251" s="55" t="s">
        <v>57</v>
      </c>
      <c r="R251" s="55" t="s">
        <v>193</v>
      </c>
      <c r="S251" s="116">
        <v>47388.28</v>
      </c>
      <c r="T251" s="55"/>
    </row>
    <row r="252" spans="1:20" ht="14">
      <c r="A252" s="55">
        <v>738394</v>
      </c>
      <c r="B252" s="55" t="s">
        <v>294</v>
      </c>
      <c r="C252" s="55" t="s">
        <v>60</v>
      </c>
      <c r="D252" s="55" t="s">
        <v>295</v>
      </c>
      <c r="E252" s="55" t="s">
        <v>285</v>
      </c>
      <c r="F252" s="57">
        <v>32449</v>
      </c>
      <c r="G252" s="57">
        <v>40909</v>
      </c>
      <c r="H252" s="57">
        <v>32449</v>
      </c>
      <c r="I252" s="57">
        <v>32449</v>
      </c>
      <c r="J252" s="55" t="s">
        <v>192</v>
      </c>
      <c r="K252" s="57">
        <v>41640</v>
      </c>
      <c r="L252" s="55"/>
      <c r="M252" s="56">
        <v>14</v>
      </c>
      <c r="N252" s="56" t="s">
        <v>5</v>
      </c>
      <c r="O252" s="57">
        <v>23383</v>
      </c>
      <c r="P252" s="55">
        <v>1</v>
      </c>
      <c r="Q252" s="55" t="s">
        <v>57</v>
      </c>
      <c r="R252" s="55" t="s">
        <v>193</v>
      </c>
      <c r="S252" s="116">
        <v>47388.28</v>
      </c>
      <c r="T252" s="55"/>
    </row>
    <row r="253" spans="1:20" ht="14">
      <c r="A253" s="55">
        <v>785378</v>
      </c>
      <c r="B253" s="55" t="s">
        <v>296</v>
      </c>
      <c r="C253" s="55" t="s">
        <v>53</v>
      </c>
      <c r="D253" s="55" t="s">
        <v>297</v>
      </c>
      <c r="E253" s="55" t="s">
        <v>285</v>
      </c>
      <c r="F253" s="57">
        <v>35501</v>
      </c>
      <c r="G253" s="57">
        <v>40909</v>
      </c>
      <c r="H253" s="57">
        <v>35501</v>
      </c>
      <c r="I253" s="57">
        <v>35501</v>
      </c>
      <c r="J253" s="55" t="s">
        <v>192</v>
      </c>
      <c r="K253" s="57">
        <v>41640</v>
      </c>
      <c r="L253" s="55"/>
      <c r="M253" s="56">
        <v>14</v>
      </c>
      <c r="N253" s="56" t="s">
        <v>5</v>
      </c>
      <c r="O253" s="57">
        <v>22909</v>
      </c>
      <c r="P253" s="55">
        <v>1</v>
      </c>
      <c r="Q253" s="55" t="s">
        <v>57</v>
      </c>
      <c r="R253" s="55" t="s">
        <v>193</v>
      </c>
      <c r="S253" s="116">
        <v>47388.28</v>
      </c>
      <c r="T253" s="55"/>
    </row>
    <row r="254" spans="1:20" ht="14">
      <c r="A254" s="55">
        <v>801502</v>
      </c>
      <c r="B254" s="55" t="s">
        <v>298</v>
      </c>
      <c r="C254" s="55" t="s">
        <v>60</v>
      </c>
      <c r="D254" s="55" t="s">
        <v>299</v>
      </c>
      <c r="E254" s="55" t="s">
        <v>285</v>
      </c>
      <c r="F254" s="57">
        <v>33562</v>
      </c>
      <c r="G254" s="57">
        <v>40909</v>
      </c>
      <c r="H254" s="57">
        <v>33562</v>
      </c>
      <c r="I254" s="57">
        <v>33562</v>
      </c>
      <c r="J254" s="55" t="s">
        <v>192</v>
      </c>
      <c r="K254" s="57">
        <v>41640</v>
      </c>
      <c r="L254" s="55"/>
      <c r="M254" s="56">
        <v>14</v>
      </c>
      <c r="N254" s="56" t="s">
        <v>5</v>
      </c>
      <c r="O254" s="57">
        <v>23970</v>
      </c>
      <c r="P254" s="55">
        <v>1</v>
      </c>
      <c r="Q254" s="55" t="s">
        <v>57</v>
      </c>
      <c r="R254" s="55" t="s">
        <v>193</v>
      </c>
      <c r="S254" s="116">
        <v>47388.28</v>
      </c>
      <c r="T254" s="55"/>
    </row>
    <row r="255" spans="1:20" ht="14">
      <c r="A255" s="55">
        <v>917088</v>
      </c>
      <c r="B255" s="55" t="s">
        <v>300</v>
      </c>
      <c r="C255" s="55" t="s">
        <v>66</v>
      </c>
      <c r="D255" s="55" t="s">
        <v>301</v>
      </c>
      <c r="E255" s="55" t="s">
        <v>285</v>
      </c>
      <c r="F255" s="57">
        <v>35604</v>
      </c>
      <c r="G255" s="57">
        <v>40909</v>
      </c>
      <c r="H255" s="57">
        <v>35604</v>
      </c>
      <c r="I255" s="57">
        <v>35604</v>
      </c>
      <c r="J255" s="55" t="s">
        <v>192</v>
      </c>
      <c r="K255" s="57">
        <v>41640</v>
      </c>
      <c r="L255" s="55"/>
      <c r="M255" s="56">
        <v>14</v>
      </c>
      <c r="N255" s="56" t="s">
        <v>5</v>
      </c>
      <c r="O255" s="57">
        <v>26380</v>
      </c>
      <c r="P255" s="55">
        <v>1</v>
      </c>
      <c r="Q255" s="55" t="s">
        <v>57</v>
      </c>
      <c r="R255" s="55" t="s">
        <v>193</v>
      </c>
      <c r="S255" s="116">
        <v>47388.28</v>
      </c>
      <c r="T255" s="55"/>
    </row>
    <row r="256" spans="1:20" ht="14">
      <c r="A256" s="55">
        <v>890384</v>
      </c>
      <c r="B256" s="55" t="s">
        <v>306</v>
      </c>
      <c r="C256" s="55" t="s">
        <v>53</v>
      </c>
      <c r="D256" s="55" t="s">
        <v>307</v>
      </c>
      <c r="E256" s="55" t="s">
        <v>305</v>
      </c>
      <c r="F256" s="57">
        <v>37081</v>
      </c>
      <c r="G256" s="57">
        <v>41275</v>
      </c>
      <c r="H256" s="57">
        <v>37081</v>
      </c>
      <c r="I256" s="57">
        <v>37081</v>
      </c>
      <c r="J256" s="55" t="s">
        <v>192</v>
      </c>
      <c r="K256" s="57">
        <v>41640</v>
      </c>
      <c r="L256" s="55"/>
      <c r="M256" s="56">
        <v>15</v>
      </c>
      <c r="N256" s="56" t="s">
        <v>5</v>
      </c>
      <c r="O256" s="57">
        <v>27236</v>
      </c>
      <c r="P256" s="55">
        <v>1</v>
      </c>
      <c r="Q256" s="55" t="s">
        <v>57</v>
      </c>
      <c r="R256" s="55" t="s">
        <v>193</v>
      </c>
      <c r="S256" s="116">
        <v>48440.49</v>
      </c>
      <c r="T256" s="55"/>
    </row>
    <row r="257" spans="1:20" ht="14">
      <c r="A257" s="55">
        <v>201632</v>
      </c>
      <c r="B257" s="55" t="s">
        <v>374</v>
      </c>
      <c r="C257" s="55" t="s">
        <v>60</v>
      </c>
      <c r="D257" s="55" t="s">
        <v>375</v>
      </c>
      <c r="E257" s="55" t="s">
        <v>101</v>
      </c>
      <c r="F257" s="57">
        <v>36353</v>
      </c>
      <c r="G257" s="57">
        <v>41640</v>
      </c>
      <c r="H257" s="57">
        <v>36353</v>
      </c>
      <c r="I257" s="57">
        <v>36353</v>
      </c>
      <c r="J257" s="55" t="s">
        <v>192</v>
      </c>
      <c r="K257" s="57">
        <v>41640</v>
      </c>
      <c r="L257" s="55"/>
      <c r="M257" s="56">
        <v>16</v>
      </c>
      <c r="N257" s="56" t="s">
        <v>5</v>
      </c>
      <c r="O257" s="57">
        <v>19322</v>
      </c>
      <c r="P257" s="55">
        <v>1</v>
      </c>
      <c r="Q257" s="55" t="s">
        <v>57</v>
      </c>
      <c r="R257" s="55" t="s">
        <v>193</v>
      </c>
      <c r="S257" s="116">
        <v>49609.61</v>
      </c>
      <c r="T257" s="55"/>
    </row>
    <row r="258" spans="1:20" ht="14">
      <c r="A258" s="55">
        <v>369622</v>
      </c>
      <c r="B258" s="55" t="s">
        <v>376</v>
      </c>
      <c r="C258" s="55" t="s">
        <v>66</v>
      </c>
      <c r="D258" s="55" t="s">
        <v>377</v>
      </c>
      <c r="E258" s="55" t="s">
        <v>101</v>
      </c>
      <c r="F258" s="57">
        <v>38169</v>
      </c>
      <c r="G258" s="57">
        <v>42005</v>
      </c>
      <c r="H258" s="57">
        <v>38169</v>
      </c>
      <c r="I258" s="57">
        <v>36728</v>
      </c>
      <c r="J258" s="55" t="s">
        <v>192</v>
      </c>
      <c r="K258" s="57">
        <v>41640</v>
      </c>
      <c r="L258" s="55"/>
      <c r="M258" s="56">
        <v>16</v>
      </c>
      <c r="N258" s="56" t="s">
        <v>5</v>
      </c>
      <c r="O258" s="57">
        <v>23905</v>
      </c>
      <c r="P258" s="55">
        <v>1</v>
      </c>
      <c r="Q258" s="55" t="s">
        <v>57</v>
      </c>
      <c r="R258" s="55" t="s">
        <v>193</v>
      </c>
      <c r="S258" s="116">
        <v>49609.61</v>
      </c>
      <c r="T258" s="55"/>
    </row>
    <row r="259" spans="1:20" ht="14">
      <c r="A259" s="55">
        <v>371810</v>
      </c>
      <c r="B259" s="55" t="s">
        <v>378</v>
      </c>
      <c r="C259" s="55" t="s">
        <v>60</v>
      </c>
      <c r="D259" s="55" t="s">
        <v>379</v>
      </c>
      <c r="E259" s="55" t="s">
        <v>101</v>
      </c>
      <c r="F259" s="57">
        <v>32646</v>
      </c>
      <c r="G259" s="57">
        <v>40909</v>
      </c>
      <c r="H259" s="57">
        <v>32646</v>
      </c>
      <c r="I259" s="57">
        <v>30579</v>
      </c>
      <c r="J259" s="55" t="s">
        <v>192</v>
      </c>
      <c r="K259" s="57">
        <v>41640</v>
      </c>
      <c r="L259" s="55"/>
      <c r="M259" s="56">
        <v>16</v>
      </c>
      <c r="N259" s="56" t="s">
        <v>5</v>
      </c>
      <c r="O259" s="57">
        <v>20362</v>
      </c>
      <c r="P259" s="55">
        <v>0.5</v>
      </c>
      <c r="Q259" s="55" t="s">
        <v>57</v>
      </c>
      <c r="R259" s="55" t="s">
        <v>193</v>
      </c>
      <c r="S259" s="116">
        <v>24804.81</v>
      </c>
      <c r="T259" s="55"/>
    </row>
    <row r="260" spans="1:20" ht="14">
      <c r="A260" s="55">
        <v>483300</v>
      </c>
      <c r="B260" s="55" t="s">
        <v>380</v>
      </c>
      <c r="C260" s="55" t="s">
        <v>66</v>
      </c>
      <c r="D260" s="55" t="s">
        <v>381</v>
      </c>
      <c r="E260" s="55" t="s">
        <v>101</v>
      </c>
      <c r="F260" s="57">
        <v>32881</v>
      </c>
      <c r="G260" s="57">
        <v>40909</v>
      </c>
      <c r="H260" s="57">
        <v>32881</v>
      </c>
      <c r="I260" s="57">
        <v>32881</v>
      </c>
      <c r="J260" s="55" t="s">
        <v>192</v>
      </c>
      <c r="K260" s="57">
        <v>41640</v>
      </c>
      <c r="L260" s="55"/>
      <c r="M260" s="56">
        <v>16</v>
      </c>
      <c r="N260" s="56" t="s">
        <v>5</v>
      </c>
      <c r="O260" s="57">
        <v>23581</v>
      </c>
      <c r="P260" s="55">
        <v>1</v>
      </c>
      <c r="Q260" s="55" t="s">
        <v>57</v>
      </c>
      <c r="R260" s="55" t="s">
        <v>193</v>
      </c>
      <c r="S260" s="116">
        <v>49609.61</v>
      </c>
      <c r="T260" s="55"/>
    </row>
    <row r="261" spans="1:20" ht="14">
      <c r="A261" s="55">
        <v>509416</v>
      </c>
      <c r="B261" s="55" t="s">
        <v>382</v>
      </c>
      <c r="C261" s="55" t="s">
        <v>53</v>
      </c>
      <c r="D261" s="55" t="s">
        <v>383</v>
      </c>
      <c r="E261" s="55" t="s">
        <v>101</v>
      </c>
      <c r="F261" s="57">
        <v>35671</v>
      </c>
      <c r="G261" s="57">
        <v>40909</v>
      </c>
      <c r="H261" s="57">
        <v>35671</v>
      </c>
      <c r="I261" s="57">
        <v>35671</v>
      </c>
      <c r="J261" s="55" t="s">
        <v>192</v>
      </c>
      <c r="K261" s="57">
        <v>41640</v>
      </c>
      <c r="L261" s="55"/>
      <c r="M261" s="56">
        <v>16</v>
      </c>
      <c r="N261" s="56" t="s">
        <v>5</v>
      </c>
      <c r="O261" s="57">
        <v>21110</v>
      </c>
      <c r="P261" s="55">
        <v>1</v>
      </c>
      <c r="Q261" s="55" t="s">
        <v>57</v>
      </c>
      <c r="R261" s="55" t="s">
        <v>193</v>
      </c>
      <c r="S261" s="116">
        <v>49609.61</v>
      </c>
      <c r="T261" s="55"/>
    </row>
    <row r="262" spans="1:20" ht="14">
      <c r="A262" s="55">
        <v>513353</v>
      </c>
      <c r="B262" s="55" t="s">
        <v>384</v>
      </c>
      <c r="C262" s="55" t="s">
        <v>106</v>
      </c>
      <c r="D262" s="55" t="s">
        <v>385</v>
      </c>
      <c r="E262" s="55" t="s">
        <v>101</v>
      </c>
      <c r="F262" s="57">
        <v>36017</v>
      </c>
      <c r="G262" s="57">
        <v>41275</v>
      </c>
      <c r="H262" s="57">
        <v>36017</v>
      </c>
      <c r="I262" s="57">
        <v>36017</v>
      </c>
      <c r="J262" s="55" t="s">
        <v>192</v>
      </c>
      <c r="K262" s="57">
        <v>41640</v>
      </c>
      <c r="L262" s="57">
        <v>41943</v>
      </c>
      <c r="M262" s="56">
        <v>16</v>
      </c>
      <c r="N262" s="56" t="s">
        <v>5</v>
      </c>
      <c r="O262" s="57">
        <v>18451</v>
      </c>
      <c r="P262" s="55">
        <v>1</v>
      </c>
      <c r="Q262" s="55" t="s">
        <v>57</v>
      </c>
      <c r="R262" s="55" t="s">
        <v>193</v>
      </c>
      <c r="S262" s="116">
        <v>49609.61</v>
      </c>
      <c r="T262" s="55"/>
    </row>
    <row r="263" spans="1:20" ht="14">
      <c r="A263" s="55">
        <v>520659</v>
      </c>
      <c r="B263" s="55" t="s">
        <v>386</v>
      </c>
      <c r="C263" s="55" t="s">
        <v>112</v>
      </c>
      <c r="D263" s="55" t="s">
        <v>387</v>
      </c>
      <c r="E263" s="55" t="s">
        <v>101</v>
      </c>
      <c r="F263" s="57">
        <v>36425</v>
      </c>
      <c r="G263" s="57">
        <v>40909</v>
      </c>
      <c r="H263" s="57">
        <v>36425</v>
      </c>
      <c r="I263" s="57">
        <v>33512</v>
      </c>
      <c r="J263" s="55" t="s">
        <v>192</v>
      </c>
      <c r="K263" s="57">
        <v>41640</v>
      </c>
      <c r="L263" s="55"/>
      <c r="M263" s="56">
        <v>16</v>
      </c>
      <c r="N263" s="56" t="s">
        <v>5</v>
      </c>
      <c r="O263" s="57">
        <v>25501</v>
      </c>
      <c r="P263" s="55">
        <v>1</v>
      </c>
      <c r="Q263" s="55" t="s">
        <v>57</v>
      </c>
      <c r="R263" s="55" t="s">
        <v>193</v>
      </c>
      <c r="S263" s="116">
        <v>49609.61</v>
      </c>
      <c r="T263" s="55"/>
    </row>
    <row r="264" spans="1:20" ht="14">
      <c r="A264" s="55">
        <v>636814</v>
      </c>
      <c r="B264" s="55" t="s">
        <v>388</v>
      </c>
      <c r="C264" s="55" t="s">
        <v>53</v>
      </c>
      <c r="D264" s="55" t="s">
        <v>389</v>
      </c>
      <c r="E264" s="55" t="s">
        <v>101</v>
      </c>
      <c r="F264" s="57">
        <v>32646</v>
      </c>
      <c r="G264" s="57">
        <v>40909</v>
      </c>
      <c r="H264" s="57">
        <v>32646</v>
      </c>
      <c r="I264" s="57">
        <v>32646</v>
      </c>
      <c r="J264" s="55" t="s">
        <v>192</v>
      </c>
      <c r="K264" s="57">
        <v>41640</v>
      </c>
      <c r="L264" s="55"/>
      <c r="M264" s="56">
        <v>16</v>
      </c>
      <c r="N264" s="56" t="s">
        <v>5</v>
      </c>
      <c r="O264" s="57">
        <v>17825</v>
      </c>
      <c r="P264" s="55">
        <v>1</v>
      </c>
      <c r="Q264" s="55" t="s">
        <v>57</v>
      </c>
      <c r="R264" s="55" t="s">
        <v>193</v>
      </c>
      <c r="S264" s="116">
        <v>49609.61</v>
      </c>
      <c r="T264" s="55"/>
    </row>
    <row r="265" spans="1:20" ht="14">
      <c r="A265" s="55">
        <v>677186</v>
      </c>
      <c r="B265" s="55" t="s">
        <v>390</v>
      </c>
      <c r="C265" s="55" t="s">
        <v>112</v>
      </c>
      <c r="D265" s="55" t="s">
        <v>391</v>
      </c>
      <c r="E265" s="55" t="s">
        <v>101</v>
      </c>
      <c r="F265" s="57">
        <v>31938</v>
      </c>
      <c r="G265" s="57">
        <v>40909</v>
      </c>
      <c r="H265" s="57">
        <v>31938</v>
      </c>
      <c r="I265" s="57">
        <v>31938</v>
      </c>
      <c r="J265" s="55" t="s">
        <v>192</v>
      </c>
      <c r="K265" s="57">
        <v>41640</v>
      </c>
      <c r="L265" s="55"/>
      <c r="M265" s="56">
        <v>16</v>
      </c>
      <c r="N265" s="56" t="s">
        <v>5</v>
      </c>
      <c r="O265" s="57">
        <v>20961</v>
      </c>
      <c r="P265" s="55">
        <v>1</v>
      </c>
      <c r="Q265" s="55" t="s">
        <v>57</v>
      </c>
      <c r="R265" s="55" t="s">
        <v>193</v>
      </c>
      <c r="S265" s="116">
        <v>49609.61</v>
      </c>
      <c r="T265" s="55"/>
    </row>
    <row r="266" spans="1:20" ht="14">
      <c r="A266" s="55">
        <v>690755</v>
      </c>
      <c r="B266" s="55" t="s">
        <v>392</v>
      </c>
      <c r="C266" s="55" t="s">
        <v>53</v>
      </c>
      <c r="D266" s="55" t="s">
        <v>393</v>
      </c>
      <c r="E266" s="55" t="s">
        <v>101</v>
      </c>
      <c r="F266" s="57">
        <v>35370</v>
      </c>
      <c r="G266" s="57">
        <v>40909</v>
      </c>
      <c r="H266" s="57">
        <v>35370</v>
      </c>
      <c r="I266" s="57">
        <v>34639</v>
      </c>
      <c r="J266" s="55" t="s">
        <v>192</v>
      </c>
      <c r="K266" s="57">
        <v>41640</v>
      </c>
      <c r="L266" s="55"/>
      <c r="M266" s="56">
        <v>16</v>
      </c>
      <c r="N266" s="56" t="s">
        <v>5</v>
      </c>
      <c r="O266" s="57">
        <v>24355</v>
      </c>
      <c r="P266" s="55">
        <v>1</v>
      </c>
      <c r="Q266" s="55" t="s">
        <v>57</v>
      </c>
      <c r="R266" s="55" t="s">
        <v>193</v>
      </c>
      <c r="S266" s="116">
        <v>49609.61</v>
      </c>
      <c r="T266" s="55"/>
    </row>
    <row r="267" spans="1:20" ht="14">
      <c r="A267" s="55">
        <v>727437</v>
      </c>
      <c r="B267" s="55" t="s">
        <v>394</v>
      </c>
      <c r="C267" s="55" t="s">
        <v>112</v>
      </c>
      <c r="D267" s="55" t="s">
        <v>395</v>
      </c>
      <c r="E267" s="55" t="s">
        <v>101</v>
      </c>
      <c r="F267" s="57">
        <v>36969</v>
      </c>
      <c r="G267" s="57">
        <v>40909</v>
      </c>
      <c r="H267" s="57">
        <v>36969</v>
      </c>
      <c r="I267" s="57">
        <v>35438</v>
      </c>
      <c r="J267" s="55" t="s">
        <v>192</v>
      </c>
      <c r="K267" s="57">
        <v>41640</v>
      </c>
      <c r="L267" s="55"/>
      <c r="M267" s="56">
        <v>16</v>
      </c>
      <c r="N267" s="56" t="s">
        <v>5</v>
      </c>
      <c r="O267" s="57">
        <v>22683</v>
      </c>
      <c r="P267" s="55">
        <v>1</v>
      </c>
      <c r="Q267" s="55" t="s">
        <v>57</v>
      </c>
      <c r="R267" s="55" t="s">
        <v>193</v>
      </c>
      <c r="S267" s="116">
        <v>49609.61</v>
      </c>
      <c r="T267" s="55"/>
    </row>
    <row r="268" spans="1:20" ht="14">
      <c r="A268" s="55">
        <v>738619</v>
      </c>
      <c r="B268" s="55" t="s">
        <v>396</v>
      </c>
      <c r="C268" s="55" t="s">
        <v>60</v>
      </c>
      <c r="D268" s="55" t="s">
        <v>397</v>
      </c>
      <c r="E268" s="55" t="s">
        <v>101</v>
      </c>
      <c r="F268" s="57">
        <v>30529</v>
      </c>
      <c r="G268" s="57">
        <v>40909</v>
      </c>
      <c r="H268" s="57">
        <v>30529</v>
      </c>
      <c r="I268" s="57">
        <v>28611</v>
      </c>
      <c r="J268" s="55" t="s">
        <v>192</v>
      </c>
      <c r="K268" s="57">
        <v>41640</v>
      </c>
      <c r="L268" s="55"/>
      <c r="M268" s="56">
        <v>16</v>
      </c>
      <c r="N268" s="56" t="s">
        <v>5</v>
      </c>
      <c r="O268" s="57">
        <v>17515</v>
      </c>
      <c r="P268" s="55">
        <v>1</v>
      </c>
      <c r="Q268" s="55" t="s">
        <v>57</v>
      </c>
      <c r="R268" s="55" t="s">
        <v>193</v>
      </c>
      <c r="S268" s="116">
        <v>49609.61</v>
      </c>
      <c r="T268" s="55"/>
    </row>
    <row r="269" spans="1:20" ht="14">
      <c r="A269" s="55">
        <v>772254</v>
      </c>
      <c r="B269" s="55" t="s">
        <v>398</v>
      </c>
      <c r="C269" s="55" t="s">
        <v>60</v>
      </c>
      <c r="D269" s="55" t="s">
        <v>399</v>
      </c>
      <c r="E269" s="55" t="s">
        <v>101</v>
      </c>
      <c r="F269" s="57">
        <v>28856</v>
      </c>
      <c r="G269" s="57">
        <v>40909</v>
      </c>
      <c r="H269" s="57">
        <v>28856</v>
      </c>
      <c r="I269" s="57">
        <v>27120</v>
      </c>
      <c r="J269" s="55" t="s">
        <v>192</v>
      </c>
      <c r="K269" s="57">
        <v>41640</v>
      </c>
      <c r="L269" s="55"/>
      <c r="M269" s="56">
        <v>16</v>
      </c>
      <c r="N269" s="56" t="s">
        <v>5</v>
      </c>
      <c r="O269" s="57">
        <v>19499</v>
      </c>
      <c r="P269" s="55">
        <v>1</v>
      </c>
      <c r="Q269" s="55" t="s">
        <v>57</v>
      </c>
      <c r="R269" s="55" t="s">
        <v>193</v>
      </c>
      <c r="S269" s="116">
        <v>49609.61</v>
      </c>
      <c r="T269" s="55"/>
    </row>
    <row r="270" spans="1:20" ht="14">
      <c r="A270" s="55">
        <v>784750</v>
      </c>
      <c r="B270" s="55" t="s">
        <v>400</v>
      </c>
      <c r="C270" s="55" t="s">
        <v>53</v>
      </c>
      <c r="D270" s="55" t="s">
        <v>401</v>
      </c>
      <c r="E270" s="55" t="s">
        <v>101</v>
      </c>
      <c r="F270" s="57">
        <v>36241</v>
      </c>
      <c r="G270" s="57">
        <v>40909</v>
      </c>
      <c r="H270" s="57">
        <v>36241</v>
      </c>
      <c r="I270" s="57">
        <v>36241</v>
      </c>
      <c r="J270" s="55" t="s">
        <v>192</v>
      </c>
      <c r="K270" s="57">
        <v>41640</v>
      </c>
      <c r="L270" s="55"/>
      <c r="M270" s="56">
        <v>16</v>
      </c>
      <c r="N270" s="56" t="s">
        <v>5</v>
      </c>
      <c r="O270" s="57">
        <v>24694</v>
      </c>
      <c r="P270" s="55">
        <v>1</v>
      </c>
      <c r="Q270" s="55" t="s">
        <v>57</v>
      </c>
      <c r="R270" s="55" t="s">
        <v>193</v>
      </c>
      <c r="S270" s="116">
        <v>49609.61</v>
      </c>
      <c r="T270" s="55"/>
    </row>
    <row r="271" spans="1:20" ht="14">
      <c r="A271" s="55">
        <v>788518</v>
      </c>
      <c r="B271" s="55" t="s">
        <v>402</v>
      </c>
      <c r="C271" s="55" t="s">
        <v>53</v>
      </c>
      <c r="D271" s="55" t="s">
        <v>403</v>
      </c>
      <c r="E271" s="55" t="s">
        <v>101</v>
      </c>
      <c r="F271" s="57">
        <v>34470</v>
      </c>
      <c r="G271" s="57">
        <v>40909</v>
      </c>
      <c r="H271" s="57">
        <v>34470</v>
      </c>
      <c r="I271" s="57">
        <v>33448</v>
      </c>
      <c r="J271" s="55" t="s">
        <v>192</v>
      </c>
      <c r="K271" s="57">
        <v>41640</v>
      </c>
      <c r="L271" s="55"/>
      <c r="M271" s="56">
        <v>16</v>
      </c>
      <c r="N271" s="56" t="s">
        <v>5</v>
      </c>
      <c r="O271" s="57">
        <v>22361</v>
      </c>
      <c r="P271" s="55">
        <v>1</v>
      </c>
      <c r="Q271" s="55" t="s">
        <v>57</v>
      </c>
      <c r="R271" s="55" t="s">
        <v>193</v>
      </c>
      <c r="S271" s="116">
        <v>49609.61</v>
      </c>
      <c r="T271" s="55"/>
    </row>
    <row r="272" spans="1:20" ht="14">
      <c r="A272" s="55">
        <v>801905</v>
      </c>
      <c r="B272" s="55" t="s">
        <v>404</v>
      </c>
      <c r="C272" s="55" t="s">
        <v>112</v>
      </c>
      <c r="D272" s="55" t="s">
        <v>405</v>
      </c>
      <c r="E272" s="55" t="s">
        <v>101</v>
      </c>
      <c r="F272" s="57">
        <v>33786</v>
      </c>
      <c r="G272" s="57">
        <v>40909</v>
      </c>
      <c r="H272" s="57">
        <v>33786</v>
      </c>
      <c r="I272" s="57">
        <v>32902</v>
      </c>
      <c r="J272" s="55" t="s">
        <v>192</v>
      </c>
      <c r="K272" s="57">
        <v>41640</v>
      </c>
      <c r="L272" s="55"/>
      <c r="M272" s="56">
        <v>16</v>
      </c>
      <c r="N272" s="56" t="s">
        <v>5</v>
      </c>
      <c r="O272" s="57">
        <v>21481</v>
      </c>
      <c r="P272" s="55">
        <v>1</v>
      </c>
      <c r="Q272" s="55" t="s">
        <v>57</v>
      </c>
      <c r="R272" s="55" t="s">
        <v>193</v>
      </c>
      <c r="S272" s="116">
        <v>49609.61</v>
      </c>
      <c r="T272" s="55"/>
    </row>
    <row r="273" spans="1:21" ht="14">
      <c r="A273" s="55">
        <v>863674</v>
      </c>
      <c r="B273" s="55" t="s">
        <v>406</v>
      </c>
      <c r="C273" s="55" t="s">
        <v>53</v>
      </c>
      <c r="D273" s="55" t="s">
        <v>407</v>
      </c>
      <c r="E273" s="55" t="s">
        <v>408</v>
      </c>
      <c r="F273" s="57">
        <v>36479</v>
      </c>
      <c r="G273" s="57">
        <v>41275</v>
      </c>
      <c r="H273" s="57">
        <v>36479</v>
      </c>
      <c r="I273" s="57">
        <v>36479</v>
      </c>
      <c r="J273" s="55" t="s">
        <v>192</v>
      </c>
      <c r="K273" s="57">
        <v>41640</v>
      </c>
      <c r="L273" s="55"/>
      <c r="M273" s="56">
        <v>16</v>
      </c>
      <c r="N273" s="56" t="s">
        <v>5</v>
      </c>
      <c r="O273" s="57">
        <v>23052</v>
      </c>
      <c r="P273" s="55">
        <v>1</v>
      </c>
      <c r="Q273" s="55" t="s">
        <v>57</v>
      </c>
      <c r="R273" s="55" t="s">
        <v>193</v>
      </c>
      <c r="S273" s="116">
        <v>49609.61</v>
      </c>
      <c r="T273" s="55"/>
    </row>
    <row r="274" spans="1:21" ht="14">
      <c r="A274" s="55">
        <v>924728</v>
      </c>
      <c r="B274" s="55" t="s">
        <v>409</v>
      </c>
      <c r="C274" s="55" t="s">
        <v>60</v>
      </c>
      <c r="D274" s="55" t="s">
        <v>410</v>
      </c>
      <c r="E274" s="55" t="s">
        <v>101</v>
      </c>
      <c r="F274" s="57">
        <v>36515</v>
      </c>
      <c r="G274" s="57">
        <v>41275</v>
      </c>
      <c r="H274" s="57">
        <v>36515</v>
      </c>
      <c r="I274" s="57">
        <v>36515</v>
      </c>
      <c r="J274" s="55" t="s">
        <v>192</v>
      </c>
      <c r="K274" s="57">
        <v>41640</v>
      </c>
      <c r="L274" s="55"/>
      <c r="M274" s="56">
        <v>16</v>
      </c>
      <c r="N274" s="56" t="s">
        <v>5</v>
      </c>
      <c r="O274" s="57">
        <v>19185</v>
      </c>
      <c r="P274" s="55">
        <v>0.45</v>
      </c>
      <c r="Q274" s="55" t="s">
        <v>57</v>
      </c>
      <c r="R274" s="55" t="s">
        <v>193</v>
      </c>
      <c r="S274" s="116">
        <v>22324.32</v>
      </c>
      <c r="T274" s="55"/>
    </row>
    <row r="275" spans="1:21" ht="14">
      <c r="A275" s="55">
        <v>1054122</v>
      </c>
      <c r="B275" s="55" t="s">
        <v>411</v>
      </c>
      <c r="C275" s="55" t="s">
        <v>53</v>
      </c>
      <c r="D275" s="55" t="s">
        <v>412</v>
      </c>
      <c r="E275" s="55" t="s">
        <v>101</v>
      </c>
      <c r="F275" s="57">
        <v>37221</v>
      </c>
      <c r="G275" s="57">
        <v>41275</v>
      </c>
      <c r="H275" s="57">
        <v>37221</v>
      </c>
      <c r="I275" s="57">
        <v>37221</v>
      </c>
      <c r="J275" s="55" t="s">
        <v>192</v>
      </c>
      <c r="K275" s="57">
        <v>41640</v>
      </c>
      <c r="L275" s="55"/>
      <c r="M275" s="56">
        <v>16</v>
      </c>
      <c r="N275" s="56" t="s">
        <v>5</v>
      </c>
      <c r="O275" s="57">
        <v>27371</v>
      </c>
      <c r="P275" s="55">
        <v>1</v>
      </c>
      <c r="Q275" s="55" t="s">
        <v>57</v>
      </c>
      <c r="R275" s="55" t="s">
        <v>193</v>
      </c>
      <c r="S275" s="116">
        <v>49609.61</v>
      </c>
      <c r="T275" s="55"/>
    </row>
    <row r="276" spans="1:21" ht="14">
      <c r="A276" s="55">
        <v>1099063</v>
      </c>
      <c r="B276" s="55" t="s">
        <v>413</v>
      </c>
      <c r="C276" s="55" t="s">
        <v>106</v>
      </c>
      <c r="D276" s="55" t="s">
        <v>414</v>
      </c>
      <c r="E276" s="55" t="s">
        <v>101</v>
      </c>
      <c r="F276" s="57">
        <v>36976</v>
      </c>
      <c r="G276" s="57">
        <v>41640</v>
      </c>
      <c r="H276" s="57">
        <v>36976</v>
      </c>
      <c r="I276" s="57">
        <v>36976</v>
      </c>
      <c r="J276" s="55" t="s">
        <v>192</v>
      </c>
      <c r="K276" s="57">
        <v>41640</v>
      </c>
      <c r="L276" s="55"/>
      <c r="M276" s="56">
        <v>16</v>
      </c>
      <c r="N276" s="56" t="s">
        <v>5</v>
      </c>
      <c r="O276" s="57">
        <v>27687</v>
      </c>
      <c r="P276" s="55">
        <v>1</v>
      </c>
      <c r="Q276" s="55" t="s">
        <v>57</v>
      </c>
      <c r="R276" s="55" t="s">
        <v>193</v>
      </c>
      <c r="S276" s="116">
        <v>49609.61</v>
      </c>
      <c r="T276" s="55"/>
    </row>
    <row r="277" spans="1:21" ht="14">
      <c r="A277" s="55">
        <v>1174727</v>
      </c>
      <c r="B277" s="55" t="s">
        <v>415</v>
      </c>
      <c r="C277" s="55" t="s">
        <v>60</v>
      </c>
      <c r="D277" s="55" t="s">
        <v>416</v>
      </c>
      <c r="E277" s="55" t="s">
        <v>101</v>
      </c>
      <c r="F277" s="57">
        <v>38331</v>
      </c>
      <c r="G277" s="57">
        <v>41275</v>
      </c>
      <c r="H277" s="57">
        <v>38331</v>
      </c>
      <c r="I277" s="57">
        <v>37336</v>
      </c>
      <c r="J277" s="55" t="s">
        <v>192</v>
      </c>
      <c r="K277" s="57">
        <v>41640</v>
      </c>
      <c r="L277" s="55"/>
      <c r="M277" s="56">
        <v>16</v>
      </c>
      <c r="N277" s="56" t="s">
        <v>5</v>
      </c>
      <c r="O277" s="57">
        <v>25435</v>
      </c>
      <c r="P277" s="55">
        <v>1</v>
      </c>
      <c r="Q277" s="55" t="s">
        <v>57</v>
      </c>
      <c r="R277" s="55" t="s">
        <v>193</v>
      </c>
      <c r="S277" s="116">
        <v>49609.61</v>
      </c>
      <c r="T277" s="55"/>
    </row>
    <row r="278" spans="1:21" ht="14">
      <c r="A278" s="55">
        <v>1226598</v>
      </c>
      <c r="B278" s="55" t="s">
        <v>417</v>
      </c>
      <c r="C278" s="55" t="s">
        <v>53</v>
      </c>
      <c r="D278" s="55" t="s">
        <v>418</v>
      </c>
      <c r="E278" s="55" t="s">
        <v>101</v>
      </c>
      <c r="F278" s="57">
        <v>36915</v>
      </c>
      <c r="G278" s="57">
        <v>40909</v>
      </c>
      <c r="H278" s="57">
        <v>36915</v>
      </c>
      <c r="I278" s="57">
        <v>36915</v>
      </c>
      <c r="J278" s="55" t="s">
        <v>192</v>
      </c>
      <c r="K278" s="57">
        <v>41640</v>
      </c>
      <c r="L278" s="55"/>
      <c r="M278" s="56">
        <v>16</v>
      </c>
      <c r="N278" s="56" t="s">
        <v>5</v>
      </c>
      <c r="O278" s="57">
        <v>28905</v>
      </c>
      <c r="P278" s="55">
        <v>1</v>
      </c>
      <c r="Q278" s="55" t="s">
        <v>57</v>
      </c>
      <c r="R278" s="55" t="s">
        <v>193</v>
      </c>
      <c r="S278" s="116">
        <v>49609.61</v>
      </c>
      <c r="T278" s="55"/>
    </row>
    <row r="279" spans="1:21" ht="14">
      <c r="A279" s="55">
        <v>1286910</v>
      </c>
      <c r="B279" s="55" t="s">
        <v>419</v>
      </c>
      <c r="C279" s="55" t="s">
        <v>60</v>
      </c>
      <c r="D279" s="55" t="s">
        <v>420</v>
      </c>
      <c r="E279" s="55" t="s">
        <v>101</v>
      </c>
      <c r="F279" s="57">
        <v>36143</v>
      </c>
      <c r="G279" s="57">
        <v>41275</v>
      </c>
      <c r="H279" s="57">
        <v>36143</v>
      </c>
      <c r="I279" s="57">
        <v>36143</v>
      </c>
      <c r="J279" s="55" t="s">
        <v>192</v>
      </c>
      <c r="K279" s="57">
        <v>41640</v>
      </c>
      <c r="L279" s="55"/>
      <c r="M279" s="56">
        <v>16</v>
      </c>
      <c r="N279" s="56" t="s">
        <v>5</v>
      </c>
      <c r="O279" s="57">
        <v>14024</v>
      </c>
      <c r="P279" s="55">
        <v>0.45</v>
      </c>
      <c r="Q279" s="55" t="s">
        <v>57</v>
      </c>
      <c r="R279" s="55" t="s">
        <v>193</v>
      </c>
      <c r="S279" s="116">
        <v>22324.32</v>
      </c>
      <c r="T279" s="55"/>
    </row>
    <row r="280" spans="1:21" ht="14">
      <c r="A280" s="55">
        <v>1460073</v>
      </c>
      <c r="B280" s="55" t="s">
        <v>421</v>
      </c>
      <c r="C280" s="55" t="s">
        <v>60</v>
      </c>
      <c r="D280" s="55" t="s">
        <v>422</v>
      </c>
      <c r="E280" s="55" t="s">
        <v>101</v>
      </c>
      <c r="F280" s="57">
        <v>36878</v>
      </c>
      <c r="G280" s="57">
        <v>41640</v>
      </c>
      <c r="H280" s="57">
        <v>36878</v>
      </c>
      <c r="I280" s="57">
        <v>36878</v>
      </c>
      <c r="J280" s="55" t="s">
        <v>192</v>
      </c>
      <c r="K280" s="57">
        <v>41640</v>
      </c>
      <c r="L280" s="55"/>
      <c r="M280" s="56">
        <v>16</v>
      </c>
      <c r="N280" s="56" t="s">
        <v>5</v>
      </c>
      <c r="O280" s="57">
        <v>27217</v>
      </c>
      <c r="P280" s="55">
        <v>1</v>
      </c>
      <c r="Q280" s="55" t="s">
        <v>57</v>
      </c>
      <c r="R280" s="55" t="s">
        <v>193</v>
      </c>
      <c r="S280" s="116">
        <v>49609.61</v>
      </c>
      <c r="T280" s="55"/>
    </row>
    <row r="281" spans="1:21" ht="14">
      <c r="A281" s="55">
        <v>1245587</v>
      </c>
      <c r="B281" s="55" t="s">
        <v>423</v>
      </c>
      <c r="C281" s="55" t="s">
        <v>53</v>
      </c>
      <c r="D281" s="55" t="s">
        <v>424</v>
      </c>
      <c r="E281" s="55" t="s">
        <v>101</v>
      </c>
      <c r="F281" s="57">
        <v>36312</v>
      </c>
      <c r="G281" s="57">
        <v>41275</v>
      </c>
      <c r="H281" s="57">
        <v>36312</v>
      </c>
      <c r="I281" s="57">
        <v>36312</v>
      </c>
      <c r="J281" s="55" t="s">
        <v>192</v>
      </c>
      <c r="K281" s="57">
        <v>41821</v>
      </c>
      <c r="L281" s="55"/>
      <c r="M281" s="56">
        <v>16</v>
      </c>
      <c r="N281" s="56" t="s">
        <v>5</v>
      </c>
      <c r="O281" s="57">
        <v>18429</v>
      </c>
      <c r="P281" s="55">
        <v>1</v>
      </c>
      <c r="Q281" s="55" t="s">
        <v>57</v>
      </c>
      <c r="R281" s="55" t="s">
        <v>193</v>
      </c>
      <c r="S281" s="116">
        <v>49609.61</v>
      </c>
      <c r="T281" s="55"/>
    </row>
    <row r="282" spans="1:21" ht="14">
      <c r="A282" s="55">
        <v>400289</v>
      </c>
      <c r="B282" s="55" t="s">
        <v>425</v>
      </c>
      <c r="C282" s="55" t="s">
        <v>112</v>
      </c>
      <c r="D282" s="55" t="s">
        <v>426</v>
      </c>
      <c r="E282" s="55" t="s">
        <v>101</v>
      </c>
      <c r="F282" s="57">
        <v>36056</v>
      </c>
      <c r="G282" s="57">
        <v>40909</v>
      </c>
      <c r="H282" s="57">
        <v>36056</v>
      </c>
      <c r="I282" s="57">
        <v>29591</v>
      </c>
      <c r="J282" s="55" t="s">
        <v>192</v>
      </c>
      <c r="K282" s="57">
        <v>41852</v>
      </c>
      <c r="L282" s="55"/>
      <c r="M282" s="56">
        <v>16</v>
      </c>
      <c r="N282" s="56" t="s">
        <v>5</v>
      </c>
      <c r="O282" s="57">
        <v>19629</v>
      </c>
      <c r="P282" s="55">
        <v>1</v>
      </c>
      <c r="Q282" s="55" t="s">
        <v>57</v>
      </c>
      <c r="R282" s="55" t="s">
        <v>193</v>
      </c>
      <c r="S282" s="116">
        <v>49609.61</v>
      </c>
      <c r="T282" s="55"/>
    </row>
    <row r="283" spans="1:21" ht="14">
      <c r="A283" s="55">
        <v>1242319</v>
      </c>
      <c r="B283" s="55" t="s">
        <v>427</v>
      </c>
      <c r="C283" s="55" t="s">
        <v>112</v>
      </c>
      <c r="D283" s="55" t="s">
        <v>428</v>
      </c>
      <c r="E283" s="55" t="s">
        <v>101</v>
      </c>
      <c r="F283" s="57">
        <v>35800</v>
      </c>
      <c r="G283" s="57">
        <v>40909</v>
      </c>
      <c r="H283" s="57">
        <v>35800</v>
      </c>
      <c r="I283" s="57">
        <v>35800</v>
      </c>
      <c r="J283" s="55" t="s">
        <v>192</v>
      </c>
      <c r="K283" s="57">
        <v>41852</v>
      </c>
      <c r="L283" s="55"/>
      <c r="M283" s="56">
        <v>16</v>
      </c>
      <c r="N283" s="56" t="s">
        <v>5</v>
      </c>
      <c r="O283" s="57">
        <v>27067</v>
      </c>
      <c r="P283" s="55">
        <v>1</v>
      </c>
      <c r="Q283" s="55" t="s">
        <v>57</v>
      </c>
      <c r="R283" s="55" t="s">
        <v>193</v>
      </c>
      <c r="S283" s="116">
        <v>49609.61</v>
      </c>
      <c r="T283" s="55"/>
    </row>
    <row r="284" spans="1:21" ht="14">
      <c r="A284" s="55">
        <v>1407889</v>
      </c>
      <c r="B284" s="55" t="s">
        <v>429</v>
      </c>
      <c r="C284" s="55" t="s">
        <v>112</v>
      </c>
      <c r="D284" s="55" t="s">
        <v>430</v>
      </c>
      <c r="E284" s="55" t="s">
        <v>101</v>
      </c>
      <c r="F284" s="57">
        <v>36453</v>
      </c>
      <c r="G284" s="57">
        <v>41275</v>
      </c>
      <c r="H284" s="57">
        <v>36453</v>
      </c>
      <c r="I284" s="57">
        <v>36453</v>
      </c>
      <c r="J284" s="55" t="s">
        <v>192</v>
      </c>
      <c r="K284" s="57">
        <v>41852</v>
      </c>
      <c r="L284" s="55"/>
      <c r="M284" s="56">
        <v>16</v>
      </c>
      <c r="N284" s="56" t="s">
        <v>5</v>
      </c>
      <c r="O284" s="57">
        <v>21126</v>
      </c>
      <c r="P284" s="55">
        <v>1</v>
      </c>
      <c r="Q284" s="55" t="s">
        <v>57</v>
      </c>
      <c r="R284" s="55" t="s">
        <v>193</v>
      </c>
      <c r="S284" s="116">
        <v>49609.61</v>
      </c>
      <c r="T284" s="55"/>
    </row>
    <row r="285" spans="1:21" ht="14">
      <c r="A285" s="55">
        <v>1933973</v>
      </c>
      <c r="B285" s="55" t="s">
        <v>431</v>
      </c>
      <c r="C285" s="55" t="s">
        <v>60</v>
      </c>
      <c r="D285" s="55" t="s">
        <v>432</v>
      </c>
      <c r="E285" s="55" t="s">
        <v>101</v>
      </c>
      <c r="F285" s="57">
        <v>39161</v>
      </c>
      <c r="G285" s="57">
        <v>42005</v>
      </c>
      <c r="H285" s="55"/>
      <c r="I285" s="55"/>
      <c r="J285" s="55" t="s">
        <v>192</v>
      </c>
      <c r="K285" s="57">
        <v>41852</v>
      </c>
      <c r="L285" s="55"/>
      <c r="M285" s="56">
        <v>16</v>
      </c>
      <c r="N285" s="56" t="s">
        <v>5</v>
      </c>
      <c r="O285" s="57">
        <v>30684</v>
      </c>
      <c r="P285" s="55">
        <v>1</v>
      </c>
      <c r="Q285" s="55" t="s">
        <v>57</v>
      </c>
      <c r="R285" s="55" t="s">
        <v>193</v>
      </c>
      <c r="S285" s="116">
        <v>49609.61</v>
      </c>
      <c r="T285" s="55"/>
    </row>
    <row r="286" spans="1:21" ht="14">
      <c r="A286" s="55">
        <v>582869</v>
      </c>
      <c r="B286" s="55" t="s">
        <v>433</v>
      </c>
      <c r="C286" s="55" t="s">
        <v>112</v>
      </c>
      <c r="D286" s="55" t="s">
        <v>434</v>
      </c>
      <c r="E286" s="55" t="s">
        <v>101</v>
      </c>
      <c r="F286" s="57">
        <v>37363</v>
      </c>
      <c r="G286" s="57">
        <v>41640</v>
      </c>
      <c r="H286" s="57">
        <v>37363</v>
      </c>
      <c r="I286" s="57">
        <v>36062</v>
      </c>
      <c r="J286" s="55" t="s">
        <v>192</v>
      </c>
      <c r="K286" s="57">
        <v>41913</v>
      </c>
      <c r="L286" s="55"/>
      <c r="M286" s="56">
        <v>16</v>
      </c>
      <c r="N286" s="56" t="s">
        <v>5</v>
      </c>
      <c r="O286" s="57">
        <v>22085</v>
      </c>
      <c r="P286" s="55">
        <v>1</v>
      </c>
      <c r="Q286" s="55" t="s">
        <v>57</v>
      </c>
      <c r="R286" s="55" t="s">
        <v>193</v>
      </c>
      <c r="S286" s="116">
        <v>49609.61</v>
      </c>
      <c r="T286" s="55"/>
    </row>
    <row r="287" spans="1:21" ht="14">
      <c r="A287" s="55">
        <v>576019</v>
      </c>
      <c r="B287" s="55" t="s">
        <v>440</v>
      </c>
      <c r="C287" s="55" t="s">
        <v>53</v>
      </c>
      <c r="D287" s="55" t="s">
        <v>441</v>
      </c>
      <c r="E287" s="55" t="s">
        <v>442</v>
      </c>
      <c r="F287" s="57">
        <v>33147</v>
      </c>
      <c r="G287" s="57">
        <v>40909</v>
      </c>
      <c r="H287" s="57">
        <v>33147</v>
      </c>
      <c r="I287" s="57">
        <v>33147</v>
      </c>
      <c r="J287" s="55" t="s">
        <v>192</v>
      </c>
      <c r="K287" s="57">
        <v>41640</v>
      </c>
      <c r="L287" s="55"/>
      <c r="M287" s="56">
        <v>17</v>
      </c>
      <c r="N287" s="56" t="s">
        <v>5</v>
      </c>
      <c r="O287" s="57">
        <v>18457</v>
      </c>
      <c r="P287" s="55">
        <v>1</v>
      </c>
      <c r="Q287" s="55" t="s">
        <v>57</v>
      </c>
      <c r="R287" s="55" t="s">
        <v>193</v>
      </c>
      <c r="S287" s="116">
        <v>50700.79</v>
      </c>
      <c r="T287" s="55"/>
    </row>
    <row r="288" spans="1:21" ht="14">
      <c r="A288" s="55">
        <v>100065</v>
      </c>
      <c r="B288" s="55" t="s">
        <v>497</v>
      </c>
      <c r="C288" s="55" t="s">
        <v>106</v>
      </c>
      <c r="D288" s="55" t="s">
        <v>498</v>
      </c>
      <c r="E288" s="55" t="s">
        <v>68</v>
      </c>
      <c r="F288" s="57">
        <v>36970</v>
      </c>
      <c r="G288" s="57">
        <v>40909</v>
      </c>
      <c r="H288" s="57">
        <v>36970</v>
      </c>
      <c r="I288" s="57">
        <v>36970</v>
      </c>
      <c r="J288" s="55" t="s">
        <v>192</v>
      </c>
      <c r="K288" s="57">
        <v>41640</v>
      </c>
      <c r="L288" s="55"/>
      <c r="M288" s="56">
        <v>18</v>
      </c>
      <c r="N288" s="56" t="s">
        <v>5</v>
      </c>
      <c r="O288" s="57">
        <v>18762</v>
      </c>
      <c r="P288" s="55">
        <v>1</v>
      </c>
      <c r="Q288" s="55" t="s">
        <v>57</v>
      </c>
      <c r="R288" s="55" t="s">
        <v>193</v>
      </c>
      <c r="S288" s="116">
        <v>52045.27</v>
      </c>
      <c r="T288" s="55"/>
      <c r="U288" s="55"/>
    </row>
    <row r="289" spans="1:21" ht="14">
      <c r="A289" s="55">
        <v>164298</v>
      </c>
      <c r="B289" s="55" t="s">
        <v>499</v>
      </c>
      <c r="C289" s="55" t="s">
        <v>53</v>
      </c>
      <c r="D289" s="55" t="s">
        <v>500</v>
      </c>
      <c r="E289" s="55" t="s">
        <v>68</v>
      </c>
      <c r="F289" s="57">
        <v>37308</v>
      </c>
      <c r="G289" s="57">
        <v>40909</v>
      </c>
      <c r="H289" s="57">
        <v>37308</v>
      </c>
      <c r="I289" s="57">
        <v>28788</v>
      </c>
      <c r="J289" s="55" t="s">
        <v>192</v>
      </c>
      <c r="K289" s="57">
        <v>41640</v>
      </c>
      <c r="L289" s="55"/>
      <c r="M289" s="56">
        <v>18</v>
      </c>
      <c r="N289" s="56" t="s">
        <v>5</v>
      </c>
      <c r="O289" s="57">
        <v>19925</v>
      </c>
      <c r="P289" s="55">
        <v>1</v>
      </c>
      <c r="Q289" s="55" t="s">
        <v>57</v>
      </c>
      <c r="R289" s="55" t="s">
        <v>193</v>
      </c>
      <c r="S289" s="116">
        <v>52045.27</v>
      </c>
      <c r="T289" s="55"/>
      <c r="U289" s="55"/>
    </row>
    <row r="290" spans="1:21" ht="14">
      <c r="A290" s="55">
        <v>307431</v>
      </c>
      <c r="B290" s="55" t="s">
        <v>501</v>
      </c>
      <c r="C290" s="55" t="s">
        <v>112</v>
      </c>
      <c r="D290" s="55" t="s">
        <v>502</v>
      </c>
      <c r="E290" s="55" t="s">
        <v>77</v>
      </c>
      <c r="F290" s="57">
        <v>30529</v>
      </c>
      <c r="G290" s="57">
        <v>40909</v>
      </c>
      <c r="H290" s="57">
        <v>30529</v>
      </c>
      <c r="I290" s="57">
        <v>29395</v>
      </c>
      <c r="J290" s="55" t="s">
        <v>192</v>
      </c>
      <c r="K290" s="57">
        <v>41640</v>
      </c>
      <c r="L290" s="55"/>
      <c r="M290" s="56">
        <v>18</v>
      </c>
      <c r="N290" s="56" t="s">
        <v>5</v>
      </c>
      <c r="O290" s="57">
        <v>20889</v>
      </c>
      <c r="P290" s="55">
        <v>1</v>
      </c>
      <c r="Q290" s="55" t="s">
        <v>57</v>
      </c>
      <c r="R290" s="55" t="s">
        <v>193</v>
      </c>
      <c r="S290" s="116">
        <v>52045.27</v>
      </c>
      <c r="T290" s="55"/>
    </row>
    <row r="291" spans="1:21" ht="14">
      <c r="A291" s="55">
        <v>319282</v>
      </c>
      <c r="B291" s="55" t="s">
        <v>503</v>
      </c>
      <c r="C291" s="55" t="s">
        <v>112</v>
      </c>
      <c r="D291" s="55" t="s">
        <v>504</v>
      </c>
      <c r="E291" s="55" t="s">
        <v>154</v>
      </c>
      <c r="F291" s="57">
        <v>36592</v>
      </c>
      <c r="G291" s="57">
        <v>41275</v>
      </c>
      <c r="H291" s="57">
        <v>36592</v>
      </c>
      <c r="I291" s="57">
        <v>36592</v>
      </c>
      <c r="J291" s="55" t="s">
        <v>192</v>
      </c>
      <c r="K291" s="57">
        <v>41640</v>
      </c>
      <c r="L291" s="55"/>
      <c r="M291" s="56">
        <v>18</v>
      </c>
      <c r="N291" s="56" t="s">
        <v>5</v>
      </c>
      <c r="O291" s="57">
        <v>19828</v>
      </c>
      <c r="P291" s="55">
        <v>1</v>
      </c>
      <c r="Q291" s="55" t="s">
        <v>57</v>
      </c>
      <c r="R291" s="55" t="s">
        <v>193</v>
      </c>
      <c r="S291" s="116">
        <v>52045.27</v>
      </c>
      <c r="T291" s="55"/>
    </row>
    <row r="292" spans="1:21" ht="14">
      <c r="A292" s="55">
        <v>321793</v>
      </c>
      <c r="B292" s="55" t="s">
        <v>505</v>
      </c>
      <c r="C292" s="55" t="s">
        <v>112</v>
      </c>
      <c r="D292" s="55" t="s">
        <v>506</v>
      </c>
      <c r="E292" s="55" t="s">
        <v>68</v>
      </c>
      <c r="F292" s="57">
        <v>36850</v>
      </c>
      <c r="G292" s="57">
        <v>41640</v>
      </c>
      <c r="H292" s="57">
        <v>36850</v>
      </c>
      <c r="I292" s="57">
        <v>36850</v>
      </c>
      <c r="J292" s="55" t="s">
        <v>192</v>
      </c>
      <c r="K292" s="57">
        <v>41640</v>
      </c>
      <c r="L292" s="55"/>
      <c r="M292" s="56">
        <v>18</v>
      </c>
      <c r="N292" s="56" t="s">
        <v>5</v>
      </c>
      <c r="O292" s="57">
        <v>19596</v>
      </c>
      <c r="P292" s="55">
        <v>1</v>
      </c>
      <c r="Q292" s="55" t="s">
        <v>57</v>
      </c>
      <c r="R292" s="55" t="s">
        <v>193</v>
      </c>
      <c r="S292" s="116">
        <v>52045.27</v>
      </c>
      <c r="T292" s="55"/>
    </row>
    <row r="293" spans="1:21" ht="14">
      <c r="A293" s="55">
        <v>381870</v>
      </c>
      <c r="B293" s="55" t="s">
        <v>507</v>
      </c>
      <c r="C293" s="55" t="s">
        <v>53</v>
      </c>
      <c r="D293" s="55" t="s">
        <v>508</v>
      </c>
      <c r="E293" s="55" t="s">
        <v>509</v>
      </c>
      <c r="F293" s="57">
        <v>33644</v>
      </c>
      <c r="G293" s="57">
        <v>40909</v>
      </c>
      <c r="H293" s="57">
        <v>33644</v>
      </c>
      <c r="I293" s="57">
        <v>33644</v>
      </c>
      <c r="J293" s="55" t="s">
        <v>192</v>
      </c>
      <c r="K293" s="57">
        <v>41640</v>
      </c>
      <c r="L293" s="55"/>
      <c r="M293" s="56">
        <v>18</v>
      </c>
      <c r="N293" s="56" t="s">
        <v>5</v>
      </c>
      <c r="O293" s="57">
        <v>23914</v>
      </c>
      <c r="P293" s="55">
        <v>1</v>
      </c>
      <c r="Q293" s="55" t="s">
        <v>57</v>
      </c>
      <c r="R293" s="55" t="s">
        <v>193</v>
      </c>
      <c r="S293" s="116">
        <v>52045.27</v>
      </c>
      <c r="T293" s="55"/>
    </row>
    <row r="294" spans="1:21" ht="14">
      <c r="A294" s="55">
        <v>509317</v>
      </c>
      <c r="B294" s="55" t="s">
        <v>510</v>
      </c>
      <c r="C294" s="55" t="s">
        <v>112</v>
      </c>
      <c r="D294" s="55" t="s">
        <v>511</v>
      </c>
      <c r="E294" s="55" t="s">
        <v>68</v>
      </c>
      <c r="F294" s="57">
        <v>32589</v>
      </c>
      <c r="G294" s="57">
        <v>40909</v>
      </c>
      <c r="H294" s="57">
        <v>32589</v>
      </c>
      <c r="I294" s="57">
        <v>31609</v>
      </c>
      <c r="J294" s="55" t="s">
        <v>192</v>
      </c>
      <c r="K294" s="57">
        <v>41640</v>
      </c>
      <c r="L294" s="55"/>
      <c r="M294" s="56">
        <v>18</v>
      </c>
      <c r="N294" s="56" t="s">
        <v>5</v>
      </c>
      <c r="O294" s="57">
        <v>20851</v>
      </c>
      <c r="P294" s="55">
        <v>1</v>
      </c>
      <c r="Q294" s="55" t="s">
        <v>57</v>
      </c>
      <c r="R294" s="55" t="s">
        <v>193</v>
      </c>
      <c r="S294" s="116">
        <v>52045.27</v>
      </c>
      <c r="T294" s="55"/>
    </row>
    <row r="295" spans="1:21" ht="14">
      <c r="A295" s="55">
        <v>540825</v>
      </c>
      <c r="B295" s="55" t="s">
        <v>512</v>
      </c>
      <c r="C295" s="55" t="s">
        <v>112</v>
      </c>
      <c r="D295" s="55" t="s">
        <v>513</v>
      </c>
      <c r="E295" s="55" t="s">
        <v>68</v>
      </c>
      <c r="F295" s="57">
        <v>33817</v>
      </c>
      <c r="G295" s="57">
        <v>40909</v>
      </c>
      <c r="H295" s="57">
        <v>33817</v>
      </c>
      <c r="I295" s="57">
        <v>32902</v>
      </c>
      <c r="J295" s="55" t="s">
        <v>192</v>
      </c>
      <c r="K295" s="57">
        <v>41640</v>
      </c>
      <c r="L295" s="55"/>
      <c r="M295" s="56">
        <v>18</v>
      </c>
      <c r="N295" s="56" t="s">
        <v>5</v>
      </c>
      <c r="O295" s="57">
        <v>21059</v>
      </c>
      <c r="P295" s="55">
        <v>1</v>
      </c>
      <c r="Q295" s="55" t="s">
        <v>57</v>
      </c>
      <c r="R295" s="55" t="s">
        <v>193</v>
      </c>
      <c r="S295" s="116">
        <v>52045.27</v>
      </c>
      <c r="T295" s="55"/>
    </row>
    <row r="296" spans="1:21" ht="14">
      <c r="A296" s="55">
        <v>571294</v>
      </c>
      <c r="B296" s="55" t="s">
        <v>514</v>
      </c>
      <c r="C296" s="55" t="s">
        <v>53</v>
      </c>
      <c r="D296" s="55" t="s">
        <v>515</v>
      </c>
      <c r="E296" s="55" t="s">
        <v>68</v>
      </c>
      <c r="F296" s="57">
        <v>33695</v>
      </c>
      <c r="G296" s="57">
        <v>40909</v>
      </c>
      <c r="H296" s="57">
        <v>33695</v>
      </c>
      <c r="I296" s="57">
        <v>33695</v>
      </c>
      <c r="J296" s="55" t="s">
        <v>192</v>
      </c>
      <c r="K296" s="57">
        <v>41640</v>
      </c>
      <c r="L296" s="55"/>
      <c r="M296" s="56">
        <v>18</v>
      </c>
      <c r="N296" s="56" t="s">
        <v>5</v>
      </c>
      <c r="O296" s="57">
        <v>15010</v>
      </c>
      <c r="P296" s="55">
        <v>1</v>
      </c>
      <c r="Q296" s="55" t="s">
        <v>57</v>
      </c>
      <c r="R296" s="55" t="s">
        <v>193</v>
      </c>
      <c r="S296" s="116">
        <v>52045.27</v>
      </c>
      <c r="T296" s="55"/>
    </row>
    <row r="297" spans="1:21" ht="14">
      <c r="A297" s="55">
        <v>608865</v>
      </c>
      <c r="B297" s="55" t="s">
        <v>516</v>
      </c>
      <c r="C297" s="55" t="s">
        <v>106</v>
      </c>
      <c r="D297" s="55" t="s">
        <v>517</v>
      </c>
      <c r="E297" s="55" t="s">
        <v>68</v>
      </c>
      <c r="F297" s="57">
        <v>32489</v>
      </c>
      <c r="G297" s="57">
        <v>40909</v>
      </c>
      <c r="H297" s="57">
        <v>32489</v>
      </c>
      <c r="I297" s="57">
        <v>32349</v>
      </c>
      <c r="J297" s="55" t="s">
        <v>192</v>
      </c>
      <c r="K297" s="57">
        <v>41640</v>
      </c>
      <c r="L297" s="55"/>
      <c r="M297" s="56">
        <v>18</v>
      </c>
      <c r="N297" s="56" t="s">
        <v>5</v>
      </c>
      <c r="O297" s="57">
        <v>20631</v>
      </c>
      <c r="P297" s="55">
        <v>1</v>
      </c>
      <c r="Q297" s="55" t="s">
        <v>57</v>
      </c>
      <c r="R297" s="55" t="s">
        <v>193</v>
      </c>
      <c r="S297" s="116">
        <v>52045.27</v>
      </c>
      <c r="T297" s="55"/>
    </row>
    <row r="298" spans="1:21" ht="14">
      <c r="A298" s="55">
        <v>612151</v>
      </c>
      <c r="B298" s="55" t="s">
        <v>518</v>
      </c>
      <c r="C298" s="55" t="s">
        <v>66</v>
      </c>
      <c r="D298" s="55" t="s">
        <v>519</v>
      </c>
      <c r="E298" s="55" t="s">
        <v>68</v>
      </c>
      <c r="F298" s="57">
        <v>32344</v>
      </c>
      <c r="G298" s="57">
        <v>40909</v>
      </c>
      <c r="H298" s="57">
        <v>32344</v>
      </c>
      <c r="I298" s="57">
        <v>31355</v>
      </c>
      <c r="J298" s="55" t="s">
        <v>192</v>
      </c>
      <c r="K298" s="57">
        <v>41640</v>
      </c>
      <c r="L298" s="55"/>
      <c r="M298" s="56">
        <v>18</v>
      </c>
      <c r="N298" s="56" t="s">
        <v>5</v>
      </c>
      <c r="O298" s="57">
        <v>11628</v>
      </c>
      <c r="P298" s="55">
        <v>1</v>
      </c>
      <c r="Q298" s="55" t="s">
        <v>57</v>
      </c>
      <c r="R298" s="55" t="s">
        <v>193</v>
      </c>
      <c r="S298" s="116">
        <v>52045.27</v>
      </c>
      <c r="T298" s="55"/>
    </row>
    <row r="299" spans="1:21" ht="14">
      <c r="A299" s="55">
        <v>614095</v>
      </c>
      <c r="B299" s="55" t="s">
        <v>520</v>
      </c>
      <c r="C299" s="55" t="s">
        <v>60</v>
      </c>
      <c r="D299" s="55" t="s">
        <v>521</v>
      </c>
      <c r="E299" s="55" t="s">
        <v>77</v>
      </c>
      <c r="F299" s="57">
        <v>36276</v>
      </c>
      <c r="G299" s="57">
        <v>40909</v>
      </c>
      <c r="H299" s="57">
        <v>36276</v>
      </c>
      <c r="I299" s="57">
        <v>35359</v>
      </c>
      <c r="J299" s="55" t="s">
        <v>192</v>
      </c>
      <c r="K299" s="57">
        <v>41640</v>
      </c>
      <c r="L299" s="55"/>
      <c r="M299" s="56">
        <v>18</v>
      </c>
      <c r="N299" s="56" t="s">
        <v>5</v>
      </c>
      <c r="O299" s="57">
        <v>25376</v>
      </c>
      <c r="P299" s="55">
        <v>1</v>
      </c>
      <c r="Q299" s="55" t="s">
        <v>57</v>
      </c>
      <c r="R299" s="55" t="s">
        <v>193</v>
      </c>
      <c r="S299" s="116">
        <v>52045.27</v>
      </c>
      <c r="T299" s="55"/>
    </row>
    <row r="300" spans="1:21" ht="14">
      <c r="A300" s="55">
        <v>667100</v>
      </c>
      <c r="B300" s="55" t="s">
        <v>522</v>
      </c>
      <c r="C300" s="55" t="s">
        <v>106</v>
      </c>
      <c r="D300" s="55" t="s">
        <v>523</v>
      </c>
      <c r="E300" s="55" t="s">
        <v>68</v>
      </c>
      <c r="F300" s="57">
        <v>32461</v>
      </c>
      <c r="G300" s="57">
        <v>40909</v>
      </c>
      <c r="H300" s="57">
        <v>32461</v>
      </c>
      <c r="I300" s="57">
        <v>32461</v>
      </c>
      <c r="J300" s="55" t="s">
        <v>192</v>
      </c>
      <c r="K300" s="57">
        <v>41640</v>
      </c>
      <c r="L300" s="55"/>
      <c r="M300" s="56">
        <v>18</v>
      </c>
      <c r="N300" s="56" t="s">
        <v>5</v>
      </c>
      <c r="O300" s="57">
        <v>20731</v>
      </c>
      <c r="P300" s="55">
        <v>1</v>
      </c>
      <c r="Q300" s="55" t="s">
        <v>57</v>
      </c>
      <c r="R300" s="55" t="s">
        <v>193</v>
      </c>
      <c r="S300" s="116">
        <v>52045.27</v>
      </c>
      <c r="T300" s="55"/>
    </row>
    <row r="301" spans="1:21" ht="14">
      <c r="A301" s="55">
        <v>678482</v>
      </c>
      <c r="B301" s="55" t="s">
        <v>524</v>
      </c>
      <c r="C301" s="55" t="s">
        <v>66</v>
      </c>
      <c r="D301" s="55" t="s">
        <v>525</v>
      </c>
      <c r="E301" s="55" t="s">
        <v>68</v>
      </c>
      <c r="F301" s="57">
        <v>38726</v>
      </c>
      <c r="G301" s="57">
        <v>40909</v>
      </c>
      <c r="H301" s="57">
        <v>38726</v>
      </c>
      <c r="I301" s="57">
        <v>38726</v>
      </c>
      <c r="J301" s="55" t="s">
        <v>192</v>
      </c>
      <c r="K301" s="57">
        <v>41640</v>
      </c>
      <c r="L301" s="55"/>
      <c r="M301" s="56">
        <v>18</v>
      </c>
      <c r="N301" s="56" t="s">
        <v>5</v>
      </c>
      <c r="O301" s="57">
        <v>21795</v>
      </c>
      <c r="P301" s="55">
        <v>1</v>
      </c>
      <c r="Q301" s="55" t="s">
        <v>57</v>
      </c>
      <c r="R301" s="55" t="s">
        <v>193</v>
      </c>
      <c r="S301" s="116">
        <v>52045.27</v>
      </c>
      <c r="T301" s="55"/>
    </row>
    <row r="302" spans="1:21" ht="14">
      <c r="A302" s="55">
        <v>721882</v>
      </c>
      <c r="B302" s="55" t="s">
        <v>526</v>
      </c>
      <c r="C302" s="55" t="s">
        <v>60</v>
      </c>
      <c r="D302" s="55" t="s">
        <v>527</v>
      </c>
      <c r="E302" s="55" t="s">
        <v>77</v>
      </c>
      <c r="F302" s="57">
        <v>36283</v>
      </c>
      <c r="G302" s="57">
        <v>41275</v>
      </c>
      <c r="H302" s="57">
        <v>36283</v>
      </c>
      <c r="I302" s="57">
        <v>36283</v>
      </c>
      <c r="J302" s="55" t="s">
        <v>192</v>
      </c>
      <c r="K302" s="57">
        <v>41640</v>
      </c>
      <c r="L302" s="55"/>
      <c r="M302" s="56">
        <v>18</v>
      </c>
      <c r="N302" s="56" t="s">
        <v>5</v>
      </c>
      <c r="O302" s="57">
        <v>25534</v>
      </c>
      <c r="P302" s="55">
        <v>1</v>
      </c>
      <c r="Q302" s="55" t="s">
        <v>57</v>
      </c>
      <c r="R302" s="55" t="s">
        <v>193</v>
      </c>
      <c r="S302" s="116">
        <v>52045.27</v>
      </c>
      <c r="T302" s="55"/>
    </row>
    <row r="303" spans="1:21" ht="14">
      <c r="A303" s="55">
        <v>721929</v>
      </c>
      <c r="B303" s="55" t="s">
        <v>528</v>
      </c>
      <c r="C303" s="55" t="s">
        <v>112</v>
      </c>
      <c r="D303" s="55" t="s">
        <v>529</v>
      </c>
      <c r="E303" s="55" t="s">
        <v>68</v>
      </c>
      <c r="F303" s="57">
        <v>32209</v>
      </c>
      <c r="G303" s="57">
        <v>40909</v>
      </c>
      <c r="H303" s="57">
        <v>32209</v>
      </c>
      <c r="I303" s="57">
        <v>31054</v>
      </c>
      <c r="J303" s="55" t="s">
        <v>192</v>
      </c>
      <c r="K303" s="57">
        <v>41640</v>
      </c>
      <c r="L303" s="55"/>
      <c r="M303" s="56">
        <v>18</v>
      </c>
      <c r="N303" s="56" t="s">
        <v>5</v>
      </c>
      <c r="O303" s="57">
        <v>21941</v>
      </c>
      <c r="P303" s="55">
        <v>1</v>
      </c>
      <c r="Q303" s="55" t="s">
        <v>57</v>
      </c>
      <c r="R303" s="55" t="s">
        <v>193</v>
      </c>
      <c r="S303" s="116">
        <v>52045.27</v>
      </c>
      <c r="T303" s="55"/>
    </row>
    <row r="304" spans="1:21" ht="14">
      <c r="A304" s="55">
        <v>729550</v>
      </c>
      <c r="B304" s="55" t="s">
        <v>530</v>
      </c>
      <c r="C304" s="55" t="s">
        <v>112</v>
      </c>
      <c r="D304" s="55" t="s">
        <v>531</v>
      </c>
      <c r="E304" s="55" t="s">
        <v>68</v>
      </c>
      <c r="F304" s="57">
        <v>32762</v>
      </c>
      <c r="G304" s="57">
        <v>40909</v>
      </c>
      <c r="H304" s="57">
        <v>32762</v>
      </c>
      <c r="I304" s="57">
        <v>32762</v>
      </c>
      <c r="J304" s="55" t="s">
        <v>192</v>
      </c>
      <c r="K304" s="57">
        <v>41640</v>
      </c>
      <c r="L304" s="55"/>
      <c r="M304" s="56">
        <v>18</v>
      </c>
      <c r="N304" s="56" t="s">
        <v>5</v>
      </c>
      <c r="O304" s="57">
        <v>21119</v>
      </c>
      <c r="P304" s="55">
        <v>1</v>
      </c>
      <c r="Q304" s="55" t="s">
        <v>57</v>
      </c>
      <c r="R304" s="55" t="s">
        <v>193</v>
      </c>
      <c r="S304" s="116">
        <v>52045.27</v>
      </c>
      <c r="T304" s="55"/>
    </row>
    <row r="305" spans="1:20" ht="14">
      <c r="A305" s="55">
        <v>798989</v>
      </c>
      <c r="B305" s="55" t="s">
        <v>532</v>
      </c>
      <c r="C305" s="55" t="s">
        <v>112</v>
      </c>
      <c r="D305" s="55" t="s">
        <v>533</v>
      </c>
      <c r="E305" s="55" t="s">
        <v>68</v>
      </c>
      <c r="F305" s="57">
        <v>36741</v>
      </c>
      <c r="G305" s="57">
        <v>41275</v>
      </c>
      <c r="H305" s="57">
        <v>36741</v>
      </c>
      <c r="I305" s="57">
        <v>35802</v>
      </c>
      <c r="J305" s="55" t="s">
        <v>192</v>
      </c>
      <c r="K305" s="57">
        <v>41640</v>
      </c>
      <c r="L305" s="55"/>
      <c r="M305" s="56">
        <v>18</v>
      </c>
      <c r="N305" s="56" t="s">
        <v>5</v>
      </c>
      <c r="O305" s="57">
        <v>21904</v>
      </c>
      <c r="P305" s="55">
        <v>1</v>
      </c>
      <c r="Q305" s="55" t="s">
        <v>57</v>
      </c>
      <c r="R305" s="55" t="s">
        <v>193</v>
      </c>
      <c r="S305" s="116">
        <v>52045.27</v>
      </c>
      <c r="T305" s="55"/>
    </row>
    <row r="306" spans="1:20" ht="14">
      <c r="A306" s="55">
        <v>801213</v>
      </c>
      <c r="B306" s="55" t="s">
        <v>534</v>
      </c>
      <c r="C306" s="55" t="s">
        <v>112</v>
      </c>
      <c r="D306" s="55" t="s">
        <v>535</v>
      </c>
      <c r="E306" s="55" t="s">
        <v>68</v>
      </c>
      <c r="F306" s="57">
        <v>35309</v>
      </c>
      <c r="G306" s="57">
        <v>40909</v>
      </c>
      <c r="H306" s="57">
        <v>35309</v>
      </c>
      <c r="I306" s="57">
        <v>28191</v>
      </c>
      <c r="J306" s="55" t="s">
        <v>192</v>
      </c>
      <c r="K306" s="57">
        <v>41640</v>
      </c>
      <c r="L306" s="55"/>
      <c r="M306" s="56">
        <v>18</v>
      </c>
      <c r="N306" s="56" t="s">
        <v>5</v>
      </c>
      <c r="O306" s="57">
        <v>18648</v>
      </c>
      <c r="P306" s="55">
        <v>1</v>
      </c>
      <c r="Q306" s="55" t="s">
        <v>57</v>
      </c>
      <c r="R306" s="55" t="s">
        <v>193</v>
      </c>
      <c r="S306" s="116">
        <v>52045.27</v>
      </c>
      <c r="T306" s="55"/>
    </row>
    <row r="307" spans="1:20" ht="14">
      <c r="A307" s="55">
        <v>802700</v>
      </c>
      <c r="B307" s="55" t="s">
        <v>536</v>
      </c>
      <c r="C307" s="55" t="s">
        <v>60</v>
      </c>
      <c r="D307" s="55" t="s">
        <v>537</v>
      </c>
      <c r="E307" s="55" t="s">
        <v>68</v>
      </c>
      <c r="F307" s="57">
        <v>34997</v>
      </c>
      <c r="G307" s="57">
        <v>40909</v>
      </c>
      <c r="H307" s="57">
        <v>34997</v>
      </c>
      <c r="I307" s="57">
        <v>34997</v>
      </c>
      <c r="J307" s="55" t="s">
        <v>192</v>
      </c>
      <c r="K307" s="57">
        <v>41640</v>
      </c>
      <c r="L307" s="55"/>
      <c r="M307" s="56">
        <v>18</v>
      </c>
      <c r="N307" s="56" t="s">
        <v>5</v>
      </c>
      <c r="O307" s="57">
        <v>24315</v>
      </c>
      <c r="P307" s="55">
        <v>1</v>
      </c>
      <c r="Q307" s="55" t="s">
        <v>57</v>
      </c>
      <c r="R307" s="55" t="s">
        <v>193</v>
      </c>
      <c r="S307" s="116">
        <v>52045.27</v>
      </c>
      <c r="T307" s="55"/>
    </row>
    <row r="308" spans="1:20" ht="14">
      <c r="A308" s="55">
        <v>804161</v>
      </c>
      <c r="B308" s="55" t="s">
        <v>538</v>
      </c>
      <c r="C308" s="55" t="s">
        <v>112</v>
      </c>
      <c r="D308" s="55" t="s">
        <v>539</v>
      </c>
      <c r="E308" s="55" t="s">
        <v>68</v>
      </c>
      <c r="F308" s="57">
        <v>33889</v>
      </c>
      <c r="G308" s="57">
        <v>40909</v>
      </c>
      <c r="H308" s="57">
        <v>33889</v>
      </c>
      <c r="I308" s="57">
        <v>32930</v>
      </c>
      <c r="J308" s="55" t="s">
        <v>192</v>
      </c>
      <c r="K308" s="57">
        <v>41640</v>
      </c>
      <c r="L308" s="55"/>
      <c r="M308" s="56">
        <v>18</v>
      </c>
      <c r="N308" s="56" t="s">
        <v>5</v>
      </c>
      <c r="O308" s="57">
        <v>24453</v>
      </c>
      <c r="P308" s="55">
        <v>1</v>
      </c>
      <c r="Q308" s="55" t="s">
        <v>57</v>
      </c>
      <c r="R308" s="55" t="s">
        <v>193</v>
      </c>
      <c r="S308" s="116">
        <v>52045.27</v>
      </c>
      <c r="T308" s="55"/>
    </row>
    <row r="309" spans="1:20" ht="14">
      <c r="A309" s="55">
        <v>812502</v>
      </c>
      <c r="B309" s="55" t="s">
        <v>540</v>
      </c>
      <c r="C309" s="55" t="s">
        <v>112</v>
      </c>
      <c r="D309" s="55" t="s">
        <v>541</v>
      </c>
      <c r="E309" s="55" t="s">
        <v>509</v>
      </c>
      <c r="F309" s="57">
        <v>32400</v>
      </c>
      <c r="G309" s="57">
        <v>40909</v>
      </c>
      <c r="H309" s="57">
        <v>32400</v>
      </c>
      <c r="I309" s="57">
        <v>32400</v>
      </c>
      <c r="J309" s="55" t="s">
        <v>192</v>
      </c>
      <c r="K309" s="57">
        <v>41640</v>
      </c>
      <c r="L309" s="55"/>
      <c r="M309" s="56">
        <v>18</v>
      </c>
      <c r="N309" s="56" t="s">
        <v>5</v>
      </c>
      <c r="O309" s="57">
        <v>24036</v>
      </c>
      <c r="P309" s="55">
        <v>0.75</v>
      </c>
      <c r="Q309" s="55" t="s">
        <v>57</v>
      </c>
      <c r="R309" s="55" t="s">
        <v>193</v>
      </c>
      <c r="S309" s="116">
        <v>39033.949999999997</v>
      </c>
      <c r="T309" s="55"/>
    </row>
    <row r="310" spans="1:20" ht="14">
      <c r="A310" s="55">
        <v>823942</v>
      </c>
      <c r="B310" s="55" t="s">
        <v>542</v>
      </c>
      <c r="C310" s="55" t="s">
        <v>60</v>
      </c>
      <c r="D310" s="55" t="s">
        <v>543</v>
      </c>
      <c r="E310" s="55" t="s">
        <v>154</v>
      </c>
      <c r="F310" s="57">
        <v>33298</v>
      </c>
      <c r="G310" s="57">
        <v>40909</v>
      </c>
      <c r="H310" s="57">
        <v>33298</v>
      </c>
      <c r="I310" s="57">
        <v>29339</v>
      </c>
      <c r="J310" s="55" t="s">
        <v>192</v>
      </c>
      <c r="K310" s="57">
        <v>41640</v>
      </c>
      <c r="L310" s="55"/>
      <c r="M310" s="56">
        <v>18</v>
      </c>
      <c r="N310" s="56" t="s">
        <v>5</v>
      </c>
      <c r="O310" s="57">
        <v>18045</v>
      </c>
      <c r="P310" s="55">
        <v>1</v>
      </c>
      <c r="Q310" s="55" t="s">
        <v>57</v>
      </c>
      <c r="R310" s="55" t="s">
        <v>193</v>
      </c>
      <c r="S310" s="116">
        <v>52045.27</v>
      </c>
      <c r="T310" s="55"/>
    </row>
    <row r="311" spans="1:20" ht="14">
      <c r="A311" s="55">
        <v>863606</v>
      </c>
      <c r="B311" s="55" t="s">
        <v>544</v>
      </c>
      <c r="C311" s="55" t="s">
        <v>112</v>
      </c>
      <c r="D311" s="55" t="s">
        <v>545</v>
      </c>
      <c r="E311" s="55" t="s">
        <v>68</v>
      </c>
      <c r="F311" s="57">
        <v>37578</v>
      </c>
      <c r="G311" s="57">
        <v>40909</v>
      </c>
      <c r="H311" s="57">
        <v>37578</v>
      </c>
      <c r="I311" s="57">
        <v>35142</v>
      </c>
      <c r="J311" s="55" t="s">
        <v>192</v>
      </c>
      <c r="K311" s="57">
        <v>41640</v>
      </c>
      <c r="L311" s="55"/>
      <c r="M311" s="56">
        <v>18</v>
      </c>
      <c r="N311" s="56" t="s">
        <v>5</v>
      </c>
      <c r="O311" s="57">
        <v>24540</v>
      </c>
      <c r="P311" s="55">
        <v>1</v>
      </c>
      <c r="Q311" s="55" t="s">
        <v>57</v>
      </c>
      <c r="R311" s="55" t="s">
        <v>193</v>
      </c>
      <c r="S311" s="116">
        <v>52045.27</v>
      </c>
      <c r="T311" s="55"/>
    </row>
    <row r="312" spans="1:20" ht="14">
      <c r="A312" s="55">
        <v>889720</v>
      </c>
      <c r="B312" s="55" t="s">
        <v>546</v>
      </c>
      <c r="C312" s="55" t="s">
        <v>112</v>
      </c>
      <c r="D312" s="55" t="s">
        <v>547</v>
      </c>
      <c r="E312" s="55" t="s">
        <v>68</v>
      </c>
      <c r="F312" s="57">
        <v>34792</v>
      </c>
      <c r="G312" s="57">
        <v>40909</v>
      </c>
      <c r="H312" s="57">
        <v>34792</v>
      </c>
      <c r="I312" s="57">
        <v>34792</v>
      </c>
      <c r="J312" s="55" t="s">
        <v>192</v>
      </c>
      <c r="K312" s="57">
        <v>41640</v>
      </c>
      <c r="L312" s="55"/>
      <c r="M312" s="56">
        <v>18</v>
      </c>
      <c r="N312" s="56" t="s">
        <v>5</v>
      </c>
      <c r="O312" s="57">
        <v>25626</v>
      </c>
      <c r="P312" s="55">
        <v>1</v>
      </c>
      <c r="Q312" s="55" t="s">
        <v>57</v>
      </c>
      <c r="R312" s="55" t="s">
        <v>193</v>
      </c>
      <c r="S312" s="116">
        <v>52045.27</v>
      </c>
      <c r="T312" s="55"/>
    </row>
    <row r="313" spans="1:20" ht="14">
      <c r="A313" s="55">
        <v>904800</v>
      </c>
      <c r="B313" s="55" t="s">
        <v>548</v>
      </c>
      <c r="C313" s="55" t="s">
        <v>106</v>
      </c>
      <c r="D313" s="55" t="s">
        <v>549</v>
      </c>
      <c r="E313" s="55" t="s">
        <v>68</v>
      </c>
      <c r="F313" s="57">
        <v>36661</v>
      </c>
      <c r="G313" s="57">
        <v>41640</v>
      </c>
      <c r="H313" s="57">
        <v>36661</v>
      </c>
      <c r="I313" s="57">
        <v>36661</v>
      </c>
      <c r="J313" s="55" t="s">
        <v>192</v>
      </c>
      <c r="K313" s="57">
        <v>41640</v>
      </c>
      <c r="L313" s="55"/>
      <c r="M313" s="56">
        <v>18</v>
      </c>
      <c r="N313" s="56" t="s">
        <v>5</v>
      </c>
      <c r="O313" s="57">
        <v>26723</v>
      </c>
      <c r="P313" s="55">
        <v>1</v>
      </c>
      <c r="Q313" s="55" t="s">
        <v>57</v>
      </c>
      <c r="R313" s="55" t="s">
        <v>193</v>
      </c>
      <c r="S313" s="116">
        <v>52045.27</v>
      </c>
      <c r="T313" s="55"/>
    </row>
    <row r="314" spans="1:20" ht="14">
      <c r="A314" s="55">
        <v>977639</v>
      </c>
      <c r="B314" s="55" t="s">
        <v>550</v>
      </c>
      <c r="C314" s="55" t="s">
        <v>60</v>
      </c>
      <c r="D314" s="55" t="s">
        <v>551</v>
      </c>
      <c r="E314" s="55" t="s">
        <v>55</v>
      </c>
      <c r="F314" s="57">
        <v>36874</v>
      </c>
      <c r="G314" s="57">
        <v>41275</v>
      </c>
      <c r="H314" s="57">
        <v>36874</v>
      </c>
      <c r="I314" s="57">
        <v>36874</v>
      </c>
      <c r="J314" s="55" t="s">
        <v>192</v>
      </c>
      <c r="K314" s="57">
        <v>41640</v>
      </c>
      <c r="L314" s="55"/>
      <c r="M314" s="56">
        <v>18</v>
      </c>
      <c r="N314" s="56" t="s">
        <v>5</v>
      </c>
      <c r="O314" s="57">
        <v>26095</v>
      </c>
      <c r="P314" s="55">
        <v>1</v>
      </c>
      <c r="Q314" s="55" t="s">
        <v>57</v>
      </c>
      <c r="R314" s="55" t="s">
        <v>193</v>
      </c>
      <c r="S314" s="116">
        <v>52045.27</v>
      </c>
      <c r="T314" s="55"/>
    </row>
    <row r="315" spans="1:20" ht="14">
      <c r="A315" s="55">
        <v>989227</v>
      </c>
      <c r="B315" s="55" t="s">
        <v>552</v>
      </c>
      <c r="C315" s="55" t="s">
        <v>112</v>
      </c>
      <c r="D315" s="55" t="s">
        <v>553</v>
      </c>
      <c r="E315" s="55" t="s">
        <v>154</v>
      </c>
      <c r="F315" s="57">
        <v>36927</v>
      </c>
      <c r="G315" s="57">
        <v>41640</v>
      </c>
      <c r="H315" s="57">
        <v>36927</v>
      </c>
      <c r="I315" s="57">
        <v>36927</v>
      </c>
      <c r="J315" s="55" t="s">
        <v>192</v>
      </c>
      <c r="K315" s="57">
        <v>41640</v>
      </c>
      <c r="L315" s="55"/>
      <c r="M315" s="56">
        <v>18</v>
      </c>
      <c r="N315" s="56" t="s">
        <v>5</v>
      </c>
      <c r="O315" s="57">
        <v>27232</v>
      </c>
      <c r="P315" s="55">
        <v>1</v>
      </c>
      <c r="Q315" s="55" t="s">
        <v>57</v>
      </c>
      <c r="R315" s="55" t="s">
        <v>193</v>
      </c>
      <c r="S315" s="116">
        <v>52045.27</v>
      </c>
      <c r="T315" s="55"/>
    </row>
    <row r="316" spans="1:20" ht="14">
      <c r="A316" s="55">
        <v>991248</v>
      </c>
      <c r="B316" s="55" t="s">
        <v>554</v>
      </c>
      <c r="C316" s="55" t="s">
        <v>60</v>
      </c>
      <c r="D316" s="55" t="s">
        <v>555</v>
      </c>
      <c r="E316" s="55" t="s">
        <v>68</v>
      </c>
      <c r="F316" s="57">
        <v>36373</v>
      </c>
      <c r="G316" s="57">
        <v>40909</v>
      </c>
      <c r="H316" s="57">
        <v>36373</v>
      </c>
      <c r="I316" s="57">
        <v>34586</v>
      </c>
      <c r="J316" s="55" t="s">
        <v>192</v>
      </c>
      <c r="K316" s="57">
        <v>41640</v>
      </c>
      <c r="L316" s="55"/>
      <c r="M316" s="56">
        <v>18</v>
      </c>
      <c r="N316" s="56" t="s">
        <v>5</v>
      </c>
      <c r="O316" s="57">
        <v>16694</v>
      </c>
      <c r="P316" s="55">
        <v>1</v>
      </c>
      <c r="Q316" s="55" t="s">
        <v>57</v>
      </c>
      <c r="R316" s="55" t="s">
        <v>193</v>
      </c>
      <c r="S316" s="116">
        <v>52045.27</v>
      </c>
      <c r="T316" s="55"/>
    </row>
    <row r="317" spans="1:20" ht="14">
      <c r="A317" s="55">
        <v>1089490</v>
      </c>
      <c r="B317" s="55" t="s">
        <v>556</v>
      </c>
      <c r="C317" s="55" t="s">
        <v>53</v>
      </c>
      <c r="D317" s="55" t="s">
        <v>557</v>
      </c>
      <c r="E317" s="55" t="s">
        <v>154</v>
      </c>
      <c r="F317" s="57">
        <v>36698</v>
      </c>
      <c r="G317" s="57">
        <v>42005</v>
      </c>
      <c r="H317" s="57">
        <v>36698</v>
      </c>
      <c r="I317" s="57">
        <v>36698</v>
      </c>
      <c r="J317" s="55" t="s">
        <v>192</v>
      </c>
      <c r="K317" s="57">
        <v>41640</v>
      </c>
      <c r="L317" s="55"/>
      <c r="M317" s="56">
        <v>18</v>
      </c>
      <c r="N317" s="56" t="s">
        <v>5</v>
      </c>
      <c r="O317" s="57">
        <v>27521</v>
      </c>
      <c r="P317" s="55">
        <v>1</v>
      </c>
      <c r="Q317" s="55" t="s">
        <v>57</v>
      </c>
      <c r="R317" s="55" t="s">
        <v>193</v>
      </c>
      <c r="S317" s="116">
        <v>52045.27</v>
      </c>
      <c r="T317" s="55"/>
    </row>
    <row r="318" spans="1:20" ht="14">
      <c r="A318" s="55">
        <v>1159022</v>
      </c>
      <c r="B318" s="55" t="s">
        <v>558</v>
      </c>
      <c r="C318" s="55" t="s">
        <v>112</v>
      </c>
      <c r="D318" s="55" t="s">
        <v>559</v>
      </c>
      <c r="E318" s="55" t="s">
        <v>68</v>
      </c>
      <c r="F318" s="57">
        <v>36647</v>
      </c>
      <c r="G318" s="57">
        <v>41275</v>
      </c>
      <c r="H318" s="57">
        <v>36647</v>
      </c>
      <c r="I318" s="57">
        <v>36647</v>
      </c>
      <c r="J318" s="55" t="s">
        <v>192</v>
      </c>
      <c r="K318" s="57">
        <v>41640</v>
      </c>
      <c r="L318" s="55"/>
      <c r="M318" s="56">
        <v>18</v>
      </c>
      <c r="N318" s="56" t="s">
        <v>5</v>
      </c>
      <c r="O318" s="57">
        <v>26997</v>
      </c>
      <c r="P318" s="55">
        <v>1</v>
      </c>
      <c r="Q318" s="55" t="s">
        <v>57</v>
      </c>
      <c r="R318" s="55" t="s">
        <v>193</v>
      </c>
      <c r="S318" s="116">
        <v>52045.27</v>
      </c>
      <c r="T318" s="55"/>
    </row>
    <row r="319" spans="1:20" ht="14">
      <c r="A319" s="55">
        <v>1223242</v>
      </c>
      <c r="B319" s="55" t="s">
        <v>560</v>
      </c>
      <c r="C319" s="55" t="s">
        <v>60</v>
      </c>
      <c r="D319" s="55" t="s">
        <v>561</v>
      </c>
      <c r="E319" s="55" t="s">
        <v>55</v>
      </c>
      <c r="F319" s="57">
        <v>36791</v>
      </c>
      <c r="G319" s="57">
        <v>40909</v>
      </c>
      <c r="H319" s="57">
        <v>36791</v>
      </c>
      <c r="I319" s="57">
        <v>36609</v>
      </c>
      <c r="J319" s="55" t="s">
        <v>192</v>
      </c>
      <c r="K319" s="57">
        <v>41640</v>
      </c>
      <c r="L319" s="55"/>
      <c r="M319" s="56">
        <v>18</v>
      </c>
      <c r="N319" s="56" t="s">
        <v>5</v>
      </c>
      <c r="O319" s="57">
        <v>26137</v>
      </c>
      <c r="P319" s="55">
        <v>1</v>
      </c>
      <c r="Q319" s="55" t="s">
        <v>57</v>
      </c>
      <c r="R319" s="55" t="s">
        <v>193</v>
      </c>
      <c r="S319" s="116">
        <v>52045.27</v>
      </c>
      <c r="T319" s="55"/>
    </row>
    <row r="320" spans="1:20" ht="14">
      <c r="A320" s="55">
        <v>1241647</v>
      </c>
      <c r="B320" s="55" t="s">
        <v>562</v>
      </c>
      <c r="C320" s="55" t="s">
        <v>106</v>
      </c>
      <c r="D320" s="55" t="s">
        <v>563</v>
      </c>
      <c r="E320" s="55" t="s">
        <v>68</v>
      </c>
      <c r="F320" s="57">
        <v>36495</v>
      </c>
      <c r="G320" s="57">
        <v>40909</v>
      </c>
      <c r="H320" s="57">
        <v>36495</v>
      </c>
      <c r="I320" s="57">
        <v>35977</v>
      </c>
      <c r="J320" s="55" t="s">
        <v>192</v>
      </c>
      <c r="K320" s="57">
        <v>41640</v>
      </c>
      <c r="L320" s="55"/>
      <c r="M320" s="56">
        <v>18</v>
      </c>
      <c r="N320" s="56" t="s">
        <v>5</v>
      </c>
      <c r="O320" s="57">
        <v>27898</v>
      </c>
      <c r="P320" s="55">
        <v>1</v>
      </c>
      <c r="Q320" s="55" t="s">
        <v>57</v>
      </c>
      <c r="R320" s="55" t="s">
        <v>193</v>
      </c>
      <c r="S320" s="116">
        <v>52045.27</v>
      </c>
      <c r="T320" s="55"/>
    </row>
    <row r="321" spans="1:21" ht="14">
      <c r="A321" s="55">
        <v>1273895</v>
      </c>
      <c r="B321" s="55" t="s">
        <v>564</v>
      </c>
      <c r="C321" s="55" t="s">
        <v>60</v>
      </c>
      <c r="D321" s="55" t="s">
        <v>565</v>
      </c>
      <c r="E321" s="55" t="s">
        <v>77</v>
      </c>
      <c r="F321" s="57">
        <v>36283</v>
      </c>
      <c r="G321" s="57">
        <v>41275</v>
      </c>
      <c r="H321" s="57">
        <v>36283</v>
      </c>
      <c r="I321" s="57">
        <v>36283</v>
      </c>
      <c r="J321" s="55" t="s">
        <v>192</v>
      </c>
      <c r="K321" s="57">
        <v>41640</v>
      </c>
      <c r="L321" s="55"/>
      <c r="M321" s="56">
        <v>18</v>
      </c>
      <c r="N321" s="56" t="s">
        <v>5</v>
      </c>
      <c r="O321" s="57">
        <v>19979</v>
      </c>
      <c r="P321" s="55">
        <v>1</v>
      </c>
      <c r="Q321" s="55" t="s">
        <v>57</v>
      </c>
      <c r="R321" s="55" t="s">
        <v>193</v>
      </c>
      <c r="S321" s="116">
        <v>52045.27</v>
      </c>
      <c r="T321" s="55"/>
    </row>
    <row r="322" spans="1:21" ht="14">
      <c r="A322" s="55">
        <v>1338705</v>
      </c>
      <c r="B322" s="55" t="s">
        <v>566</v>
      </c>
      <c r="C322" s="55" t="s">
        <v>112</v>
      </c>
      <c r="D322" s="55" t="s">
        <v>567</v>
      </c>
      <c r="E322" s="55" t="s">
        <v>68</v>
      </c>
      <c r="F322" s="57">
        <v>36677</v>
      </c>
      <c r="G322" s="57">
        <v>41640</v>
      </c>
      <c r="H322" s="57">
        <v>36677</v>
      </c>
      <c r="I322" s="57">
        <v>36677</v>
      </c>
      <c r="J322" s="55" t="s">
        <v>192</v>
      </c>
      <c r="K322" s="57">
        <v>41640</v>
      </c>
      <c r="L322" s="55"/>
      <c r="M322" s="56">
        <v>18</v>
      </c>
      <c r="N322" s="56" t="s">
        <v>5</v>
      </c>
      <c r="O322" s="57">
        <v>28879</v>
      </c>
      <c r="P322" s="55">
        <v>1</v>
      </c>
      <c r="Q322" s="55" t="s">
        <v>57</v>
      </c>
      <c r="R322" s="55" t="s">
        <v>193</v>
      </c>
      <c r="S322" s="116">
        <v>52045.27</v>
      </c>
      <c r="T322" s="55"/>
    </row>
    <row r="323" spans="1:21" ht="14">
      <c r="A323" s="55">
        <v>1349421</v>
      </c>
      <c r="B323" s="55" t="s">
        <v>568</v>
      </c>
      <c r="C323" s="55" t="s">
        <v>53</v>
      </c>
      <c r="D323" s="55" t="s">
        <v>569</v>
      </c>
      <c r="E323" s="55" t="s">
        <v>68</v>
      </c>
      <c r="F323" s="57">
        <v>38551</v>
      </c>
      <c r="G323" s="57">
        <v>41275</v>
      </c>
      <c r="H323" s="57">
        <v>38551</v>
      </c>
      <c r="I323" s="57">
        <v>36973</v>
      </c>
      <c r="J323" s="55" t="s">
        <v>192</v>
      </c>
      <c r="K323" s="57">
        <v>41640</v>
      </c>
      <c r="L323" s="55"/>
      <c r="M323" s="56">
        <v>18</v>
      </c>
      <c r="N323" s="56" t="s">
        <v>5</v>
      </c>
      <c r="O323" s="57">
        <v>29023</v>
      </c>
      <c r="P323" s="55">
        <v>1</v>
      </c>
      <c r="Q323" s="55" t="s">
        <v>57</v>
      </c>
      <c r="R323" s="55" t="s">
        <v>193</v>
      </c>
      <c r="S323" s="116">
        <v>52045.27</v>
      </c>
      <c r="T323" s="55"/>
    </row>
    <row r="324" spans="1:21" ht="14">
      <c r="A324" s="55">
        <v>1373333</v>
      </c>
      <c r="B324" s="55" t="s">
        <v>570</v>
      </c>
      <c r="C324" s="55" t="s">
        <v>112</v>
      </c>
      <c r="D324" s="55" t="s">
        <v>571</v>
      </c>
      <c r="E324" s="55" t="s">
        <v>68</v>
      </c>
      <c r="F324" s="57">
        <v>38596</v>
      </c>
      <c r="G324" s="57">
        <v>40909</v>
      </c>
      <c r="H324" s="57">
        <v>37116</v>
      </c>
      <c r="I324" s="57">
        <v>36122</v>
      </c>
      <c r="J324" s="55" t="s">
        <v>192</v>
      </c>
      <c r="K324" s="57">
        <v>41640</v>
      </c>
      <c r="L324" s="55"/>
      <c r="M324" s="56">
        <v>18</v>
      </c>
      <c r="N324" s="56" t="s">
        <v>5</v>
      </c>
      <c r="O324" s="57">
        <v>18421</v>
      </c>
      <c r="P324" s="55">
        <v>1</v>
      </c>
      <c r="Q324" s="55" t="s">
        <v>57</v>
      </c>
      <c r="R324" s="55" t="s">
        <v>193</v>
      </c>
      <c r="S324" s="116">
        <v>52045.27</v>
      </c>
      <c r="T324" s="55"/>
    </row>
    <row r="325" spans="1:21" ht="14">
      <c r="A325" s="55">
        <v>1425520</v>
      </c>
      <c r="B325" s="55" t="s">
        <v>572</v>
      </c>
      <c r="C325" s="55" t="s">
        <v>112</v>
      </c>
      <c r="D325" s="55" t="s">
        <v>573</v>
      </c>
      <c r="E325" s="55" t="s">
        <v>68</v>
      </c>
      <c r="F325" s="57">
        <v>37196</v>
      </c>
      <c r="G325" s="57">
        <v>42005</v>
      </c>
      <c r="H325" s="57">
        <v>37196</v>
      </c>
      <c r="I325" s="57">
        <v>37077</v>
      </c>
      <c r="J325" s="55" t="s">
        <v>192</v>
      </c>
      <c r="K325" s="57">
        <v>41640</v>
      </c>
      <c r="L325" s="55"/>
      <c r="M325" s="56">
        <v>18</v>
      </c>
      <c r="N325" s="56" t="s">
        <v>5</v>
      </c>
      <c r="O325" s="57">
        <v>18389</v>
      </c>
      <c r="P325" s="55">
        <v>1</v>
      </c>
      <c r="Q325" s="55" t="s">
        <v>57</v>
      </c>
      <c r="R325" s="55" t="s">
        <v>193</v>
      </c>
      <c r="S325" s="116">
        <v>52045.27</v>
      </c>
      <c r="T325" s="55"/>
    </row>
    <row r="326" spans="1:21" ht="14">
      <c r="A326" s="55">
        <v>1627458</v>
      </c>
      <c r="B326" s="55" t="s">
        <v>574</v>
      </c>
      <c r="C326" s="55" t="s">
        <v>60</v>
      </c>
      <c r="D326" s="55" t="s">
        <v>575</v>
      </c>
      <c r="E326" s="55" t="s">
        <v>77</v>
      </c>
      <c r="F326" s="57">
        <v>36864</v>
      </c>
      <c r="G326" s="57">
        <v>42005</v>
      </c>
      <c r="H326" s="57">
        <v>36864</v>
      </c>
      <c r="I326" s="57">
        <v>36864</v>
      </c>
      <c r="J326" s="55" t="s">
        <v>192</v>
      </c>
      <c r="K326" s="57">
        <v>41640</v>
      </c>
      <c r="L326" s="55"/>
      <c r="M326" s="56">
        <v>18</v>
      </c>
      <c r="N326" s="56" t="s">
        <v>5</v>
      </c>
      <c r="O326" s="57">
        <v>18948</v>
      </c>
      <c r="P326" s="55">
        <v>1</v>
      </c>
      <c r="Q326" s="55" t="s">
        <v>57</v>
      </c>
      <c r="R326" s="55" t="s">
        <v>193</v>
      </c>
      <c r="S326" s="116">
        <v>52045.27</v>
      </c>
      <c r="T326" s="55"/>
    </row>
    <row r="327" spans="1:21" ht="14">
      <c r="A327" s="55">
        <v>655933</v>
      </c>
      <c r="B327" s="55" t="s">
        <v>576</v>
      </c>
      <c r="C327" s="55" t="s">
        <v>66</v>
      </c>
      <c r="D327" s="55" t="s">
        <v>577</v>
      </c>
      <c r="E327" s="55" t="s">
        <v>77</v>
      </c>
      <c r="F327" s="57">
        <v>36549</v>
      </c>
      <c r="G327" s="57">
        <v>40909</v>
      </c>
      <c r="H327" s="57">
        <v>36549</v>
      </c>
      <c r="I327" s="57">
        <v>36549</v>
      </c>
      <c r="J327" s="55" t="s">
        <v>192</v>
      </c>
      <c r="K327" s="57">
        <v>41671</v>
      </c>
      <c r="L327" s="55"/>
      <c r="M327" s="56">
        <v>18</v>
      </c>
      <c r="N327" s="56" t="s">
        <v>5</v>
      </c>
      <c r="O327" s="57">
        <v>21180</v>
      </c>
      <c r="P327" s="55">
        <v>1</v>
      </c>
      <c r="Q327" s="55" t="s">
        <v>57</v>
      </c>
      <c r="R327" s="55" t="s">
        <v>193</v>
      </c>
      <c r="S327" s="116">
        <v>52045.27</v>
      </c>
      <c r="T327" s="55"/>
    </row>
    <row r="328" spans="1:21" ht="14">
      <c r="A328" s="55">
        <v>1174916</v>
      </c>
      <c r="B328" s="55" t="s">
        <v>578</v>
      </c>
      <c r="C328" s="55" t="s">
        <v>66</v>
      </c>
      <c r="D328" s="55" t="s">
        <v>579</v>
      </c>
      <c r="E328" s="55" t="s">
        <v>154</v>
      </c>
      <c r="F328" s="57">
        <v>36549</v>
      </c>
      <c r="G328" s="57">
        <v>41275</v>
      </c>
      <c r="H328" s="57">
        <v>36549</v>
      </c>
      <c r="I328" s="57">
        <v>36549</v>
      </c>
      <c r="J328" s="55" t="s">
        <v>192</v>
      </c>
      <c r="K328" s="57">
        <v>41671</v>
      </c>
      <c r="L328" s="55"/>
      <c r="M328" s="56">
        <v>18</v>
      </c>
      <c r="N328" s="56" t="s">
        <v>5</v>
      </c>
      <c r="O328" s="57">
        <v>23355</v>
      </c>
      <c r="P328" s="55">
        <v>0.6</v>
      </c>
      <c r="Q328" s="55" t="s">
        <v>57</v>
      </c>
      <c r="R328" s="55" t="s">
        <v>193</v>
      </c>
      <c r="S328" s="116">
        <v>31227.16</v>
      </c>
      <c r="T328" s="55"/>
    </row>
    <row r="329" spans="1:21" ht="14">
      <c r="A329" s="55">
        <v>969663</v>
      </c>
      <c r="B329" s="55" t="s">
        <v>581</v>
      </c>
      <c r="C329" s="55" t="s">
        <v>60</v>
      </c>
      <c r="D329" s="55" t="s">
        <v>582</v>
      </c>
      <c r="E329" s="55" t="s">
        <v>68</v>
      </c>
      <c r="F329" s="57">
        <v>36535</v>
      </c>
      <c r="G329" s="57">
        <v>40909</v>
      </c>
      <c r="H329" s="57">
        <v>36535</v>
      </c>
      <c r="I329" s="57">
        <v>36535</v>
      </c>
      <c r="J329" s="55" t="s">
        <v>192</v>
      </c>
      <c r="K329" s="57">
        <v>41821</v>
      </c>
      <c r="L329" s="55"/>
      <c r="M329" s="56">
        <v>18</v>
      </c>
      <c r="N329" s="56" t="s">
        <v>5</v>
      </c>
      <c r="O329" s="57">
        <v>27247</v>
      </c>
      <c r="P329" s="55">
        <v>1</v>
      </c>
      <c r="Q329" s="55" t="s">
        <v>57</v>
      </c>
      <c r="R329" s="55" t="s">
        <v>193</v>
      </c>
      <c r="S329" s="116">
        <v>52045.27</v>
      </c>
      <c r="T329" s="55"/>
    </row>
    <row r="330" spans="1:21" ht="14">
      <c r="A330" s="55">
        <v>148647</v>
      </c>
      <c r="B330" s="55" t="s">
        <v>642</v>
      </c>
      <c r="C330" s="55" t="s">
        <v>112</v>
      </c>
      <c r="D330" s="55" t="s">
        <v>643</v>
      </c>
      <c r="E330" s="55" t="s">
        <v>644</v>
      </c>
      <c r="F330" s="57">
        <v>35226</v>
      </c>
      <c r="G330" s="57">
        <v>40909</v>
      </c>
      <c r="H330" s="57">
        <v>35226</v>
      </c>
      <c r="I330" s="57">
        <v>35226</v>
      </c>
      <c r="J330" s="55" t="s">
        <v>192</v>
      </c>
      <c r="K330" s="57">
        <v>41640</v>
      </c>
      <c r="L330" s="55"/>
      <c r="M330" s="56">
        <v>19</v>
      </c>
      <c r="N330" s="56" t="s">
        <v>5</v>
      </c>
      <c r="O330" s="57">
        <v>22336</v>
      </c>
      <c r="P330" s="55">
        <v>1</v>
      </c>
      <c r="Q330" s="55" t="s">
        <v>57</v>
      </c>
      <c r="R330" s="55" t="s">
        <v>193</v>
      </c>
      <c r="S330" s="116">
        <v>53370.28</v>
      </c>
      <c r="T330" s="55"/>
      <c r="U330" s="55"/>
    </row>
    <row r="331" spans="1:21" ht="14">
      <c r="A331" s="55">
        <v>312384</v>
      </c>
      <c r="B331" s="55" t="s">
        <v>645</v>
      </c>
      <c r="C331" s="55" t="s">
        <v>106</v>
      </c>
      <c r="D331" s="55" t="s">
        <v>646</v>
      </c>
      <c r="E331" s="55" t="s">
        <v>590</v>
      </c>
      <c r="F331" s="57">
        <v>37481</v>
      </c>
      <c r="G331" s="57">
        <v>40909</v>
      </c>
      <c r="H331" s="57">
        <v>37481</v>
      </c>
      <c r="I331" s="57">
        <v>35942</v>
      </c>
      <c r="J331" s="55" t="s">
        <v>192</v>
      </c>
      <c r="K331" s="57">
        <v>41640</v>
      </c>
      <c r="L331" s="55"/>
      <c r="M331" s="56">
        <v>19</v>
      </c>
      <c r="N331" s="56" t="s">
        <v>5</v>
      </c>
      <c r="O331" s="57">
        <v>23079</v>
      </c>
      <c r="P331" s="55">
        <v>1</v>
      </c>
      <c r="Q331" s="55" t="s">
        <v>57</v>
      </c>
      <c r="R331" s="55" t="s">
        <v>193</v>
      </c>
      <c r="S331" s="116">
        <v>53370.28</v>
      </c>
      <c r="T331" s="55"/>
    </row>
    <row r="332" spans="1:21" ht="14">
      <c r="A332" s="55">
        <v>314236</v>
      </c>
      <c r="B332" s="55" t="s">
        <v>647</v>
      </c>
      <c r="C332" s="55" t="s">
        <v>112</v>
      </c>
      <c r="D332" s="55" t="s">
        <v>648</v>
      </c>
      <c r="E332" s="55" t="s">
        <v>590</v>
      </c>
      <c r="F332" s="57">
        <v>35311</v>
      </c>
      <c r="G332" s="57">
        <v>40909</v>
      </c>
      <c r="H332" s="57">
        <v>35311</v>
      </c>
      <c r="I332" s="57">
        <v>33512</v>
      </c>
      <c r="J332" s="55" t="s">
        <v>192</v>
      </c>
      <c r="K332" s="57">
        <v>41640</v>
      </c>
      <c r="L332" s="55"/>
      <c r="M332" s="56">
        <v>19</v>
      </c>
      <c r="N332" s="56" t="s">
        <v>5</v>
      </c>
      <c r="O332" s="57">
        <v>24967</v>
      </c>
      <c r="P332" s="55">
        <v>1</v>
      </c>
      <c r="Q332" s="55" t="s">
        <v>57</v>
      </c>
      <c r="R332" s="55" t="s">
        <v>193</v>
      </c>
      <c r="S332" s="116">
        <v>53370.28</v>
      </c>
      <c r="T332" s="55"/>
    </row>
    <row r="333" spans="1:21" ht="14">
      <c r="A333" s="55">
        <v>396478</v>
      </c>
      <c r="B333" s="55" t="s">
        <v>649</v>
      </c>
      <c r="C333" s="55" t="s">
        <v>53</v>
      </c>
      <c r="D333" s="55" t="s">
        <v>650</v>
      </c>
      <c r="E333" s="55" t="s">
        <v>590</v>
      </c>
      <c r="F333" s="57">
        <v>36708</v>
      </c>
      <c r="G333" s="57">
        <v>40909</v>
      </c>
      <c r="H333" s="57">
        <v>36708</v>
      </c>
      <c r="I333" s="57">
        <v>28913</v>
      </c>
      <c r="J333" s="55" t="s">
        <v>192</v>
      </c>
      <c r="K333" s="57">
        <v>41640</v>
      </c>
      <c r="L333" s="55"/>
      <c r="M333" s="56">
        <v>19</v>
      </c>
      <c r="N333" s="56" t="s">
        <v>5</v>
      </c>
      <c r="O333" s="57">
        <v>19372</v>
      </c>
      <c r="P333" s="55">
        <v>1</v>
      </c>
      <c r="Q333" s="55" t="s">
        <v>57</v>
      </c>
      <c r="R333" s="55" t="s">
        <v>193</v>
      </c>
      <c r="S333" s="116">
        <v>53370.28</v>
      </c>
      <c r="T333" s="55"/>
    </row>
    <row r="334" spans="1:21" ht="14">
      <c r="A334" s="55">
        <v>411622</v>
      </c>
      <c r="B334" s="55" t="s">
        <v>651</v>
      </c>
      <c r="C334" s="55" t="s">
        <v>106</v>
      </c>
      <c r="D334" s="55" t="s">
        <v>652</v>
      </c>
      <c r="E334" s="55" t="s">
        <v>609</v>
      </c>
      <c r="F334" s="57">
        <v>36708</v>
      </c>
      <c r="G334" s="57">
        <v>40909</v>
      </c>
      <c r="H334" s="57">
        <v>36708</v>
      </c>
      <c r="I334" s="57">
        <v>36213</v>
      </c>
      <c r="J334" s="55" t="s">
        <v>192</v>
      </c>
      <c r="K334" s="57">
        <v>41640</v>
      </c>
      <c r="L334" s="55"/>
      <c r="M334" s="56">
        <v>19</v>
      </c>
      <c r="N334" s="56" t="s">
        <v>5</v>
      </c>
      <c r="O334" s="57">
        <v>17702</v>
      </c>
      <c r="P334" s="55">
        <v>1</v>
      </c>
      <c r="Q334" s="55" t="s">
        <v>57</v>
      </c>
      <c r="R334" s="55" t="s">
        <v>193</v>
      </c>
      <c r="S334" s="116">
        <v>53370.28</v>
      </c>
      <c r="T334" s="55"/>
    </row>
    <row r="335" spans="1:21" ht="14">
      <c r="A335" s="55">
        <v>442393</v>
      </c>
      <c r="B335" s="55" t="s">
        <v>653</v>
      </c>
      <c r="C335" s="55" t="s">
        <v>112</v>
      </c>
      <c r="D335" s="55" t="s">
        <v>654</v>
      </c>
      <c r="E335" s="55" t="s">
        <v>590</v>
      </c>
      <c r="F335" s="57">
        <v>36342</v>
      </c>
      <c r="G335" s="57">
        <v>40909</v>
      </c>
      <c r="H335" s="57">
        <v>36342</v>
      </c>
      <c r="I335" s="57">
        <v>30067</v>
      </c>
      <c r="J335" s="55" t="s">
        <v>192</v>
      </c>
      <c r="K335" s="57">
        <v>41640</v>
      </c>
      <c r="L335" s="55"/>
      <c r="M335" s="56">
        <v>19</v>
      </c>
      <c r="N335" s="56" t="s">
        <v>5</v>
      </c>
      <c r="O335" s="57">
        <v>20224</v>
      </c>
      <c r="P335" s="55">
        <v>1</v>
      </c>
      <c r="Q335" s="55" t="s">
        <v>57</v>
      </c>
      <c r="R335" s="55" t="s">
        <v>193</v>
      </c>
      <c r="S335" s="116">
        <v>53370.28</v>
      </c>
      <c r="T335" s="55"/>
    </row>
    <row r="336" spans="1:21" ht="14">
      <c r="A336" s="55">
        <v>501283</v>
      </c>
      <c r="B336" s="55" t="s">
        <v>655</v>
      </c>
      <c r="C336" s="55" t="s">
        <v>53</v>
      </c>
      <c r="D336" s="55" t="s">
        <v>656</v>
      </c>
      <c r="E336" s="55" t="s">
        <v>590</v>
      </c>
      <c r="F336" s="57">
        <v>37073</v>
      </c>
      <c r="G336" s="57">
        <v>40909</v>
      </c>
      <c r="H336" s="57">
        <v>37073</v>
      </c>
      <c r="I336" s="57">
        <v>32862</v>
      </c>
      <c r="J336" s="55" t="s">
        <v>192</v>
      </c>
      <c r="K336" s="57">
        <v>41640</v>
      </c>
      <c r="L336" s="55"/>
      <c r="M336" s="56">
        <v>19</v>
      </c>
      <c r="N336" s="56" t="s">
        <v>5</v>
      </c>
      <c r="O336" s="57">
        <v>19130</v>
      </c>
      <c r="P336" s="55">
        <v>1</v>
      </c>
      <c r="Q336" s="55" t="s">
        <v>57</v>
      </c>
      <c r="R336" s="55" t="s">
        <v>193</v>
      </c>
      <c r="S336" s="116">
        <v>53370.28</v>
      </c>
      <c r="T336" s="55"/>
    </row>
    <row r="337" spans="1:20" ht="14">
      <c r="A337" s="55">
        <v>509375</v>
      </c>
      <c r="B337" s="55" t="s">
        <v>657</v>
      </c>
      <c r="C337" s="55" t="s">
        <v>112</v>
      </c>
      <c r="D337" s="55" t="s">
        <v>658</v>
      </c>
      <c r="E337" s="55" t="s">
        <v>590</v>
      </c>
      <c r="F337" s="57">
        <v>36192</v>
      </c>
      <c r="G337" s="57">
        <v>40909</v>
      </c>
      <c r="H337" s="57">
        <v>36192</v>
      </c>
      <c r="I337" s="57">
        <v>34881</v>
      </c>
      <c r="J337" s="55" t="s">
        <v>192</v>
      </c>
      <c r="K337" s="57">
        <v>41640</v>
      </c>
      <c r="L337" s="55"/>
      <c r="M337" s="56">
        <v>19</v>
      </c>
      <c r="N337" s="56" t="s">
        <v>5</v>
      </c>
      <c r="O337" s="57">
        <v>22893</v>
      </c>
      <c r="P337" s="55">
        <v>1</v>
      </c>
      <c r="Q337" s="55" t="s">
        <v>57</v>
      </c>
      <c r="R337" s="55" t="s">
        <v>193</v>
      </c>
      <c r="S337" s="116">
        <v>53370.28</v>
      </c>
      <c r="T337" s="55"/>
    </row>
    <row r="338" spans="1:20" ht="14">
      <c r="A338" s="55">
        <v>607614</v>
      </c>
      <c r="B338" s="55" t="s">
        <v>659</v>
      </c>
      <c r="C338" s="55" t="s">
        <v>106</v>
      </c>
      <c r="D338" s="55" t="s">
        <v>660</v>
      </c>
      <c r="E338" s="55" t="s">
        <v>590</v>
      </c>
      <c r="F338" s="57">
        <v>38061</v>
      </c>
      <c r="G338" s="57">
        <v>40909</v>
      </c>
      <c r="H338" s="57">
        <v>38061</v>
      </c>
      <c r="I338" s="57">
        <v>30103</v>
      </c>
      <c r="J338" s="55" t="s">
        <v>192</v>
      </c>
      <c r="K338" s="57">
        <v>41640</v>
      </c>
      <c r="L338" s="55"/>
      <c r="M338" s="56">
        <v>19</v>
      </c>
      <c r="N338" s="56" t="s">
        <v>5</v>
      </c>
      <c r="O338" s="57">
        <v>19585</v>
      </c>
      <c r="P338" s="55">
        <v>1</v>
      </c>
      <c r="Q338" s="55" t="s">
        <v>57</v>
      </c>
      <c r="R338" s="55" t="s">
        <v>193</v>
      </c>
      <c r="S338" s="116">
        <v>53370.28</v>
      </c>
      <c r="T338" s="55"/>
    </row>
    <row r="339" spans="1:20" ht="14">
      <c r="A339" s="55">
        <v>614301</v>
      </c>
      <c r="B339" s="55" t="s">
        <v>661</v>
      </c>
      <c r="C339" s="55" t="s">
        <v>60</v>
      </c>
      <c r="D339" s="55" t="s">
        <v>662</v>
      </c>
      <c r="E339" s="55" t="s">
        <v>585</v>
      </c>
      <c r="F339" s="57">
        <v>31959</v>
      </c>
      <c r="G339" s="57">
        <v>40909</v>
      </c>
      <c r="H339" s="57">
        <v>31959</v>
      </c>
      <c r="I339" s="57">
        <v>31236</v>
      </c>
      <c r="J339" s="55" t="s">
        <v>192</v>
      </c>
      <c r="K339" s="57">
        <v>41640</v>
      </c>
      <c r="L339" s="55"/>
      <c r="M339" s="56">
        <v>19</v>
      </c>
      <c r="N339" s="56" t="s">
        <v>5</v>
      </c>
      <c r="O339" s="57">
        <v>19932</v>
      </c>
      <c r="P339" s="55">
        <v>1</v>
      </c>
      <c r="Q339" s="55" t="s">
        <v>57</v>
      </c>
      <c r="R339" s="55" t="s">
        <v>193</v>
      </c>
      <c r="S339" s="116">
        <v>53370.28</v>
      </c>
      <c r="T339" s="55"/>
    </row>
    <row r="340" spans="1:20" ht="14">
      <c r="A340" s="55">
        <v>649138</v>
      </c>
      <c r="B340" s="55" t="s">
        <v>663</v>
      </c>
      <c r="C340" s="55" t="s">
        <v>60</v>
      </c>
      <c r="D340" s="55" t="s">
        <v>664</v>
      </c>
      <c r="E340" s="55" t="s">
        <v>590</v>
      </c>
      <c r="F340" s="57">
        <v>35954</v>
      </c>
      <c r="G340" s="57">
        <v>40909</v>
      </c>
      <c r="H340" s="57">
        <v>35954</v>
      </c>
      <c r="I340" s="57">
        <v>32783</v>
      </c>
      <c r="J340" s="55" t="s">
        <v>192</v>
      </c>
      <c r="K340" s="57">
        <v>41640</v>
      </c>
      <c r="L340" s="55"/>
      <c r="M340" s="56">
        <v>19</v>
      </c>
      <c r="N340" s="56" t="s">
        <v>5</v>
      </c>
      <c r="O340" s="57">
        <v>16794</v>
      </c>
      <c r="P340" s="55">
        <v>0.6</v>
      </c>
      <c r="Q340" s="55" t="s">
        <v>57</v>
      </c>
      <c r="R340" s="55" t="s">
        <v>193</v>
      </c>
      <c r="S340" s="116">
        <v>32022.17</v>
      </c>
      <c r="T340" s="55"/>
    </row>
    <row r="341" spans="1:20" ht="14">
      <c r="A341" s="55">
        <v>667508</v>
      </c>
      <c r="B341" s="55" t="s">
        <v>665</v>
      </c>
      <c r="C341" s="55" t="s">
        <v>106</v>
      </c>
      <c r="D341" s="55" t="s">
        <v>666</v>
      </c>
      <c r="E341" s="55" t="s">
        <v>609</v>
      </c>
      <c r="F341" s="57">
        <v>37515</v>
      </c>
      <c r="G341" s="57">
        <v>42005</v>
      </c>
      <c r="H341" s="57">
        <v>37515</v>
      </c>
      <c r="I341" s="57">
        <v>37515</v>
      </c>
      <c r="J341" s="55" t="s">
        <v>192</v>
      </c>
      <c r="K341" s="57">
        <v>41640</v>
      </c>
      <c r="L341" s="55"/>
      <c r="M341" s="56">
        <v>19</v>
      </c>
      <c r="N341" s="56" t="s">
        <v>5</v>
      </c>
      <c r="O341" s="57">
        <v>23739</v>
      </c>
      <c r="P341" s="55">
        <v>0.5</v>
      </c>
      <c r="Q341" s="55" t="s">
        <v>57</v>
      </c>
      <c r="R341" s="55" t="s">
        <v>193</v>
      </c>
      <c r="S341" s="116">
        <v>26685.14</v>
      </c>
      <c r="T341" s="55"/>
    </row>
    <row r="342" spans="1:20" ht="14">
      <c r="A342" s="55">
        <v>711805</v>
      </c>
      <c r="B342" s="55" t="s">
        <v>667</v>
      </c>
      <c r="C342" s="55" t="s">
        <v>66</v>
      </c>
      <c r="D342" s="55" t="s">
        <v>668</v>
      </c>
      <c r="E342" s="55" t="s">
        <v>590</v>
      </c>
      <c r="F342" s="57">
        <v>31959</v>
      </c>
      <c r="G342" s="57">
        <v>40909</v>
      </c>
      <c r="H342" s="57">
        <v>31959</v>
      </c>
      <c r="I342" s="57">
        <v>30154</v>
      </c>
      <c r="J342" s="55" t="s">
        <v>192</v>
      </c>
      <c r="K342" s="57">
        <v>41640</v>
      </c>
      <c r="L342" s="55"/>
      <c r="M342" s="56">
        <v>19</v>
      </c>
      <c r="N342" s="56" t="s">
        <v>5</v>
      </c>
      <c r="O342" s="57">
        <v>19394</v>
      </c>
      <c r="P342" s="55">
        <v>1</v>
      </c>
      <c r="Q342" s="55" t="s">
        <v>57</v>
      </c>
      <c r="R342" s="55" t="s">
        <v>193</v>
      </c>
      <c r="S342" s="116">
        <v>53370.28</v>
      </c>
      <c r="T342" s="55"/>
    </row>
    <row r="343" spans="1:20" ht="14">
      <c r="A343" s="55">
        <v>712677</v>
      </c>
      <c r="B343" s="55" t="s">
        <v>669</v>
      </c>
      <c r="C343" s="55" t="s">
        <v>66</v>
      </c>
      <c r="D343" s="55" t="s">
        <v>670</v>
      </c>
      <c r="E343" s="55" t="s">
        <v>590</v>
      </c>
      <c r="F343" s="57">
        <v>32119</v>
      </c>
      <c r="G343" s="57">
        <v>40909</v>
      </c>
      <c r="H343" s="57">
        <v>32119</v>
      </c>
      <c r="I343" s="57">
        <v>29328</v>
      </c>
      <c r="J343" s="55" t="s">
        <v>192</v>
      </c>
      <c r="K343" s="57">
        <v>41640</v>
      </c>
      <c r="L343" s="55"/>
      <c r="M343" s="56">
        <v>19</v>
      </c>
      <c r="N343" s="56" t="s">
        <v>5</v>
      </c>
      <c r="O343" s="57">
        <v>21791</v>
      </c>
      <c r="P343" s="55">
        <v>1</v>
      </c>
      <c r="Q343" s="55" t="s">
        <v>57</v>
      </c>
      <c r="R343" s="55" t="s">
        <v>193</v>
      </c>
      <c r="S343" s="116">
        <v>53370.28</v>
      </c>
      <c r="T343" s="55"/>
    </row>
    <row r="344" spans="1:20" ht="14">
      <c r="A344" s="55">
        <v>720987</v>
      </c>
      <c r="B344" s="55" t="s">
        <v>671</v>
      </c>
      <c r="C344" s="55" t="s">
        <v>66</v>
      </c>
      <c r="D344" s="55" t="s">
        <v>672</v>
      </c>
      <c r="E344" s="55" t="s">
        <v>673</v>
      </c>
      <c r="F344" s="57">
        <v>32020</v>
      </c>
      <c r="G344" s="57">
        <v>40909</v>
      </c>
      <c r="H344" s="57">
        <v>32020</v>
      </c>
      <c r="I344" s="57">
        <v>32020</v>
      </c>
      <c r="J344" s="55" t="s">
        <v>192</v>
      </c>
      <c r="K344" s="57">
        <v>41640</v>
      </c>
      <c r="L344" s="55"/>
      <c r="M344" s="56">
        <v>19</v>
      </c>
      <c r="N344" s="56" t="s">
        <v>5</v>
      </c>
      <c r="O344" s="57">
        <v>13396</v>
      </c>
      <c r="P344" s="55">
        <v>1</v>
      </c>
      <c r="Q344" s="55" t="s">
        <v>57</v>
      </c>
      <c r="R344" s="55" t="s">
        <v>193</v>
      </c>
      <c r="S344" s="116">
        <v>53370.28</v>
      </c>
      <c r="T344" s="55"/>
    </row>
    <row r="345" spans="1:20" ht="14">
      <c r="A345" s="55">
        <v>722632</v>
      </c>
      <c r="B345" s="55" t="s">
        <v>674</v>
      </c>
      <c r="C345" s="55" t="s">
        <v>112</v>
      </c>
      <c r="D345" s="55" t="s">
        <v>675</v>
      </c>
      <c r="E345" s="55" t="s">
        <v>590</v>
      </c>
      <c r="F345" s="57">
        <v>36427</v>
      </c>
      <c r="G345" s="57">
        <v>40909</v>
      </c>
      <c r="H345" s="57">
        <v>36427</v>
      </c>
      <c r="I345" s="57">
        <v>33315</v>
      </c>
      <c r="J345" s="55" t="s">
        <v>192</v>
      </c>
      <c r="K345" s="57">
        <v>41640</v>
      </c>
      <c r="L345" s="55"/>
      <c r="M345" s="56">
        <v>19</v>
      </c>
      <c r="N345" s="56" t="s">
        <v>5</v>
      </c>
      <c r="O345" s="57">
        <v>19514</v>
      </c>
      <c r="P345" s="55">
        <v>1</v>
      </c>
      <c r="Q345" s="55" t="s">
        <v>57</v>
      </c>
      <c r="R345" s="55" t="s">
        <v>193</v>
      </c>
      <c r="S345" s="116">
        <v>53370.28</v>
      </c>
      <c r="T345" s="55"/>
    </row>
    <row r="346" spans="1:20" ht="14">
      <c r="A346" s="55">
        <v>782126</v>
      </c>
      <c r="B346" s="55" t="s">
        <v>676</v>
      </c>
      <c r="C346" s="55" t="s">
        <v>60</v>
      </c>
      <c r="D346" s="55" t="s">
        <v>677</v>
      </c>
      <c r="E346" s="55" t="s">
        <v>585</v>
      </c>
      <c r="F346" s="57">
        <v>36276</v>
      </c>
      <c r="G346" s="57">
        <v>40909</v>
      </c>
      <c r="H346" s="57">
        <v>36276</v>
      </c>
      <c r="I346" s="57">
        <v>35317</v>
      </c>
      <c r="J346" s="55" t="s">
        <v>192</v>
      </c>
      <c r="K346" s="57">
        <v>41640</v>
      </c>
      <c r="L346" s="55"/>
      <c r="M346" s="56">
        <v>19</v>
      </c>
      <c r="N346" s="56" t="s">
        <v>5</v>
      </c>
      <c r="O346" s="57">
        <v>27189</v>
      </c>
      <c r="P346" s="55">
        <v>1</v>
      </c>
      <c r="Q346" s="55" t="s">
        <v>57</v>
      </c>
      <c r="R346" s="55" t="s">
        <v>193</v>
      </c>
      <c r="S346" s="116">
        <v>53370.28</v>
      </c>
      <c r="T346" s="55"/>
    </row>
    <row r="347" spans="1:20" ht="14">
      <c r="A347" s="55">
        <v>908868</v>
      </c>
      <c r="B347" s="55" t="s">
        <v>678</v>
      </c>
      <c r="C347" s="55" t="s">
        <v>66</v>
      </c>
      <c r="D347" s="55" t="s">
        <v>679</v>
      </c>
      <c r="E347" s="55" t="s">
        <v>442</v>
      </c>
      <c r="F347" s="57">
        <v>34973</v>
      </c>
      <c r="G347" s="57">
        <v>40909</v>
      </c>
      <c r="H347" s="57">
        <v>34973</v>
      </c>
      <c r="I347" s="57">
        <v>33644</v>
      </c>
      <c r="J347" s="55" t="s">
        <v>192</v>
      </c>
      <c r="K347" s="57">
        <v>41640</v>
      </c>
      <c r="L347" s="55"/>
      <c r="M347" s="56">
        <v>19</v>
      </c>
      <c r="N347" s="56" t="s">
        <v>5</v>
      </c>
      <c r="O347" s="57">
        <v>19731</v>
      </c>
      <c r="P347" s="55">
        <v>1</v>
      </c>
      <c r="Q347" s="55" t="s">
        <v>57</v>
      </c>
      <c r="R347" s="55" t="s">
        <v>193</v>
      </c>
      <c r="S347" s="116">
        <v>53370.28</v>
      </c>
      <c r="T347" s="55"/>
    </row>
    <row r="348" spans="1:20" ht="14">
      <c r="A348" s="55">
        <v>951357</v>
      </c>
      <c r="B348" s="55" t="s">
        <v>680</v>
      </c>
      <c r="C348" s="55" t="s">
        <v>60</v>
      </c>
      <c r="D348" s="55" t="s">
        <v>681</v>
      </c>
      <c r="E348" s="55" t="s">
        <v>585</v>
      </c>
      <c r="F348" s="57">
        <v>36236</v>
      </c>
      <c r="G348" s="57">
        <v>41640</v>
      </c>
      <c r="H348" s="57">
        <v>36236</v>
      </c>
      <c r="I348" s="57">
        <v>36236</v>
      </c>
      <c r="J348" s="55" t="s">
        <v>192</v>
      </c>
      <c r="K348" s="57">
        <v>41640</v>
      </c>
      <c r="L348" s="55"/>
      <c r="M348" s="56">
        <v>19</v>
      </c>
      <c r="N348" s="56" t="s">
        <v>5</v>
      </c>
      <c r="O348" s="57">
        <v>22628</v>
      </c>
      <c r="P348" s="55">
        <v>0.75</v>
      </c>
      <c r="Q348" s="55" t="s">
        <v>57</v>
      </c>
      <c r="R348" s="55" t="s">
        <v>193</v>
      </c>
      <c r="S348" s="116">
        <v>40027.71</v>
      </c>
      <c r="T348" s="55"/>
    </row>
    <row r="349" spans="1:20" ht="14">
      <c r="A349" s="55">
        <v>997557</v>
      </c>
      <c r="B349" s="55" t="s">
        <v>682</v>
      </c>
      <c r="C349" s="55" t="s">
        <v>66</v>
      </c>
      <c r="D349" s="55" t="s">
        <v>683</v>
      </c>
      <c r="E349" s="55" t="s">
        <v>590</v>
      </c>
      <c r="F349" s="57">
        <v>36978</v>
      </c>
      <c r="G349" s="57">
        <v>41275</v>
      </c>
      <c r="H349" s="57">
        <v>36978</v>
      </c>
      <c r="I349" s="57">
        <v>36670</v>
      </c>
      <c r="J349" s="55" t="s">
        <v>192</v>
      </c>
      <c r="K349" s="57">
        <v>41640</v>
      </c>
      <c r="L349" s="55"/>
      <c r="M349" s="56">
        <v>19</v>
      </c>
      <c r="N349" s="56" t="s">
        <v>5</v>
      </c>
      <c r="O349" s="57">
        <v>27179</v>
      </c>
      <c r="P349" s="55">
        <v>1</v>
      </c>
      <c r="Q349" s="55" t="s">
        <v>57</v>
      </c>
      <c r="R349" s="55" t="s">
        <v>193</v>
      </c>
      <c r="S349" s="116">
        <v>53370.28</v>
      </c>
      <c r="T349" s="55"/>
    </row>
    <row r="350" spans="1:20" ht="14">
      <c r="A350" s="55">
        <v>1007117</v>
      </c>
      <c r="B350" s="55" t="s">
        <v>684</v>
      </c>
      <c r="C350" s="55" t="s">
        <v>60</v>
      </c>
      <c r="D350" s="55" t="s">
        <v>685</v>
      </c>
      <c r="E350" s="55" t="s">
        <v>590</v>
      </c>
      <c r="F350" s="57">
        <v>38488</v>
      </c>
      <c r="G350" s="57">
        <v>41640</v>
      </c>
      <c r="H350" s="57">
        <v>38488</v>
      </c>
      <c r="I350" s="57">
        <v>38488</v>
      </c>
      <c r="J350" s="55" t="s">
        <v>192</v>
      </c>
      <c r="K350" s="57">
        <v>41640</v>
      </c>
      <c r="L350" s="55"/>
      <c r="M350" s="56">
        <v>19</v>
      </c>
      <c r="N350" s="56" t="s">
        <v>5</v>
      </c>
      <c r="O350" s="57">
        <v>27150</v>
      </c>
      <c r="P350" s="55">
        <v>1</v>
      </c>
      <c r="Q350" s="55" t="s">
        <v>57</v>
      </c>
      <c r="R350" s="55" t="s">
        <v>193</v>
      </c>
      <c r="S350" s="116">
        <v>53370.28</v>
      </c>
      <c r="T350" s="55"/>
    </row>
    <row r="351" spans="1:20" ht="14">
      <c r="A351" s="55">
        <v>1075841</v>
      </c>
      <c r="B351" s="55" t="s">
        <v>686</v>
      </c>
      <c r="C351" s="55" t="s">
        <v>53</v>
      </c>
      <c r="D351" s="55" t="s">
        <v>687</v>
      </c>
      <c r="E351" s="55" t="s">
        <v>590</v>
      </c>
      <c r="F351" s="57">
        <v>36951</v>
      </c>
      <c r="G351" s="57">
        <v>42005</v>
      </c>
      <c r="H351" s="57">
        <v>36951</v>
      </c>
      <c r="I351" s="57">
        <v>36745</v>
      </c>
      <c r="J351" s="55" t="s">
        <v>192</v>
      </c>
      <c r="K351" s="57">
        <v>41640</v>
      </c>
      <c r="L351" s="55"/>
      <c r="M351" s="56">
        <v>19</v>
      </c>
      <c r="N351" s="56" t="s">
        <v>5</v>
      </c>
      <c r="O351" s="57">
        <v>28028</v>
      </c>
      <c r="P351" s="55">
        <v>1</v>
      </c>
      <c r="Q351" s="55" t="s">
        <v>57</v>
      </c>
      <c r="R351" s="55" t="s">
        <v>193</v>
      </c>
      <c r="S351" s="116">
        <v>53370.28</v>
      </c>
      <c r="T351" s="55"/>
    </row>
    <row r="352" spans="1:20" ht="14">
      <c r="A352" s="55">
        <v>1086295</v>
      </c>
      <c r="B352" s="55" t="s">
        <v>688</v>
      </c>
      <c r="C352" s="55" t="s">
        <v>106</v>
      </c>
      <c r="D352" s="55" t="s">
        <v>689</v>
      </c>
      <c r="E352" s="55" t="s">
        <v>609</v>
      </c>
      <c r="F352" s="57">
        <v>37043</v>
      </c>
      <c r="G352" s="57">
        <v>40909</v>
      </c>
      <c r="H352" s="57">
        <v>37043</v>
      </c>
      <c r="I352" s="57">
        <v>35835</v>
      </c>
      <c r="J352" s="55" t="s">
        <v>192</v>
      </c>
      <c r="K352" s="57">
        <v>41640</v>
      </c>
      <c r="L352" s="55"/>
      <c r="M352" s="56">
        <v>19</v>
      </c>
      <c r="N352" s="56" t="s">
        <v>5</v>
      </c>
      <c r="O352" s="57">
        <v>19722</v>
      </c>
      <c r="P352" s="55">
        <v>1</v>
      </c>
      <c r="Q352" s="55" t="s">
        <v>57</v>
      </c>
      <c r="R352" s="55" t="s">
        <v>193</v>
      </c>
      <c r="S352" s="116">
        <v>53370.28</v>
      </c>
      <c r="T352" s="55"/>
    </row>
    <row r="353" spans="1:20" ht="14">
      <c r="A353" s="55">
        <v>1113917</v>
      </c>
      <c r="B353" s="55" t="s">
        <v>690</v>
      </c>
      <c r="C353" s="55" t="s">
        <v>112</v>
      </c>
      <c r="D353" s="55" t="s">
        <v>691</v>
      </c>
      <c r="E353" s="55" t="s">
        <v>590</v>
      </c>
      <c r="F353" s="57">
        <v>37431</v>
      </c>
      <c r="G353" s="57">
        <v>41275</v>
      </c>
      <c r="H353" s="57">
        <v>37431</v>
      </c>
      <c r="I353" s="57">
        <v>36549</v>
      </c>
      <c r="J353" s="55" t="s">
        <v>192</v>
      </c>
      <c r="K353" s="57">
        <v>41640</v>
      </c>
      <c r="L353" s="55"/>
      <c r="M353" s="56">
        <v>19</v>
      </c>
      <c r="N353" s="56" t="s">
        <v>5</v>
      </c>
      <c r="O353" s="57">
        <v>20247</v>
      </c>
      <c r="P353" s="55">
        <v>1</v>
      </c>
      <c r="Q353" s="55" t="s">
        <v>57</v>
      </c>
      <c r="R353" s="55" t="s">
        <v>193</v>
      </c>
      <c r="S353" s="116">
        <v>53370.28</v>
      </c>
      <c r="T353" s="55"/>
    </row>
    <row r="354" spans="1:20" ht="14">
      <c r="A354" s="55">
        <v>1154408</v>
      </c>
      <c r="B354" s="55" t="s">
        <v>692</v>
      </c>
      <c r="C354" s="55" t="s">
        <v>112</v>
      </c>
      <c r="D354" s="55" t="s">
        <v>693</v>
      </c>
      <c r="E354" s="55" t="s">
        <v>694</v>
      </c>
      <c r="F354" s="57">
        <v>35716</v>
      </c>
      <c r="G354" s="57">
        <v>40909</v>
      </c>
      <c r="H354" s="57">
        <v>35716</v>
      </c>
      <c r="I354" s="57">
        <v>35716</v>
      </c>
      <c r="J354" s="55" t="s">
        <v>192</v>
      </c>
      <c r="K354" s="57">
        <v>41640</v>
      </c>
      <c r="L354" s="55"/>
      <c r="M354" s="56">
        <v>19</v>
      </c>
      <c r="N354" s="56" t="s">
        <v>5</v>
      </c>
      <c r="O354" s="57">
        <v>23627</v>
      </c>
      <c r="P354" s="55">
        <v>0.625</v>
      </c>
      <c r="Q354" s="55" t="s">
        <v>57</v>
      </c>
      <c r="R354" s="55" t="s">
        <v>193</v>
      </c>
      <c r="S354" s="116">
        <v>33356.43</v>
      </c>
      <c r="T354" s="55"/>
    </row>
    <row r="355" spans="1:20" ht="14">
      <c r="A355" s="55">
        <v>1162964</v>
      </c>
      <c r="B355" s="55" t="s">
        <v>696</v>
      </c>
      <c r="C355" s="55" t="s">
        <v>106</v>
      </c>
      <c r="D355" s="55" t="s">
        <v>697</v>
      </c>
      <c r="E355" s="55" t="s">
        <v>590</v>
      </c>
      <c r="F355" s="57">
        <v>38775</v>
      </c>
      <c r="G355" s="57">
        <v>41275</v>
      </c>
      <c r="H355" s="57">
        <v>38775</v>
      </c>
      <c r="I355" s="57">
        <v>36668</v>
      </c>
      <c r="J355" s="55" t="s">
        <v>192</v>
      </c>
      <c r="K355" s="57">
        <v>41640</v>
      </c>
      <c r="L355" s="55"/>
      <c r="M355" s="56">
        <v>19</v>
      </c>
      <c r="N355" s="56" t="s">
        <v>5</v>
      </c>
      <c r="O355" s="57">
        <v>28118</v>
      </c>
      <c r="P355" s="55">
        <v>1</v>
      </c>
      <c r="Q355" s="55" t="s">
        <v>57</v>
      </c>
      <c r="R355" s="55" t="s">
        <v>193</v>
      </c>
      <c r="S355" s="116">
        <v>53370.28</v>
      </c>
      <c r="T355" s="55"/>
    </row>
    <row r="356" spans="1:20" ht="14">
      <c r="A356" s="55">
        <v>1174005</v>
      </c>
      <c r="B356" s="55" t="s">
        <v>698</v>
      </c>
      <c r="C356" s="55" t="s">
        <v>60</v>
      </c>
      <c r="D356" s="55" t="s">
        <v>699</v>
      </c>
      <c r="E356" s="55" t="s">
        <v>590</v>
      </c>
      <c r="F356" s="57">
        <v>38322</v>
      </c>
      <c r="G356" s="57">
        <v>42005</v>
      </c>
      <c r="H356" s="57">
        <v>38322</v>
      </c>
      <c r="I356" s="57">
        <v>37544</v>
      </c>
      <c r="J356" s="55" t="s">
        <v>192</v>
      </c>
      <c r="K356" s="57">
        <v>41640</v>
      </c>
      <c r="L356" s="55"/>
      <c r="M356" s="56">
        <v>19</v>
      </c>
      <c r="N356" s="56" t="s">
        <v>5</v>
      </c>
      <c r="O356" s="57">
        <v>19582</v>
      </c>
      <c r="P356" s="55">
        <v>1</v>
      </c>
      <c r="Q356" s="55" t="s">
        <v>57</v>
      </c>
      <c r="R356" s="55" t="s">
        <v>193</v>
      </c>
      <c r="S356" s="116">
        <v>53370.28</v>
      </c>
      <c r="T356" s="55"/>
    </row>
    <row r="357" spans="1:20" ht="14">
      <c r="A357" s="55">
        <v>1230122</v>
      </c>
      <c r="B357" s="55" t="s">
        <v>700</v>
      </c>
      <c r="C357" s="55" t="s">
        <v>60</v>
      </c>
      <c r="D357" s="55" t="s">
        <v>701</v>
      </c>
      <c r="E357" s="55" t="s">
        <v>590</v>
      </c>
      <c r="F357" s="57">
        <v>37073</v>
      </c>
      <c r="G357" s="57">
        <v>40909</v>
      </c>
      <c r="H357" s="57">
        <v>37073</v>
      </c>
      <c r="I357" s="57">
        <v>35942</v>
      </c>
      <c r="J357" s="55" t="s">
        <v>192</v>
      </c>
      <c r="K357" s="57">
        <v>41640</v>
      </c>
      <c r="L357" s="55"/>
      <c r="M357" s="56">
        <v>19</v>
      </c>
      <c r="N357" s="56" t="s">
        <v>5</v>
      </c>
      <c r="O357" s="57">
        <v>25063</v>
      </c>
      <c r="P357" s="55">
        <v>1</v>
      </c>
      <c r="Q357" s="55" t="s">
        <v>57</v>
      </c>
      <c r="R357" s="55" t="s">
        <v>193</v>
      </c>
      <c r="S357" s="116">
        <v>53370.28</v>
      </c>
      <c r="T357" s="55"/>
    </row>
    <row r="358" spans="1:20" ht="14">
      <c r="A358" s="55">
        <v>1264111</v>
      </c>
      <c r="B358" s="55" t="s">
        <v>702</v>
      </c>
      <c r="C358" s="55" t="s">
        <v>60</v>
      </c>
      <c r="D358" s="55" t="s">
        <v>703</v>
      </c>
      <c r="E358" s="55" t="s">
        <v>585</v>
      </c>
      <c r="F358" s="57">
        <v>38534</v>
      </c>
      <c r="G358" s="57">
        <v>40909</v>
      </c>
      <c r="H358" s="57">
        <v>38534</v>
      </c>
      <c r="I358" s="57">
        <v>35317</v>
      </c>
      <c r="J358" s="55" t="s">
        <v>192</v>
      </c>
      <c r="K358" s="57">
        <v>41640</v>
      </c>
      <c r="L358" s="55"/>
      <c r="M358" s="56">
        <v>19</v>
      </c>
      <c r="N358" s="56" t="s">
        <v>5</v>
      </c>
      <c r="O358" s="57">
        <v>28549</v>
      </c>
      <c r="P358" s="55">
        <v>1</v>
      </c>
      <c r="Q358" s="55" t="s">
        <v>57</v>
      </c>
      <c r="R358" s="55" t="s">
        <v>193</v>
      </c>
      <c r="S358" s="116">
        <v>53370.28</v>
      </c>
      <c r="T358" s="55"/>
    </row>
    <row r="359" spans="1:20" ht="14">
      <c r="A359" s="55">
        <v>1271180</v>
      </c>
      <c r="B359" s="55" t="s">
        <v>704</v>
      </c>
      <c r="C359" s="55" t="s">
        <v>106</v>
      </c>
      <c r="D359" s="55" t="s">
        <v>705</v>
      </c>
      <c r="E359" s="55" t="s">
        <v>612</v>
      </c>
      <c r="F359" s="57">
        <v>36297</v>
      </c>
      <c r="G359" s="57">
        <v>41275</v>
      </c>
      <c r="H359" s="57">
        <v>36297</v>
      </c>
      <c r="I359" s="57">
        <v>35650</v>
      </c>
      <c r="J359" s="55" t="s">
        <v>192</v>
      </c>
      <c r="K359" s="57">
        <v>41640</v>
      </c>
      <c r="L359" s="55"/>
      <c r="M359" s="56">
        <v>19</v>
      </c>
      <c r="N359" s="56" t="s">
        <v>5</v>
      </c>
      <c r="O359" s="57">
        <v>22534</v>
      </c>
      <c r="P359" s="55">
        <v>1</v>
      </c>
      <c r="Q359" s="55" t="s">
        <v>57</v>
      </c>
      <c r="R359" s="55" t="s">
        <v>193</v>
      </c>
      <c r="S359" s="116">
        <v>53370.28</v>
      </c>
      <c r="T359" s="55"/>
    </row>
    <row r="360" spans="1:20" ht="14">
      <c r="A360" s="55">
        <v>1368789</v>
      </c>
      <c r="B360" s="55" t="s">
        <v>706</v>
      </c>
      <c r="C360" s="55" t="s">
        <v>60</v>
      </c>
      <c r="D360" s="55" t="s">
        <v>707</v>
      </c>
      <c r="E360" s="55" t="s">
        <v>585</v>
      </c>
      <c r="F360" s="57">
        <v>36745</v>
      </c>
      <c r="G360" s="57">
        <v>42005</v>
      </c>
      <c r="H360" s="57">
        <v>36745</v>
      </c>
      <c r="I360" s="57">
        <v>36745</v>
      </c>
      <c r="J360" s="55" t="s">
        <v>192</v>
      </c>
      <c r="K360" s="57">
        <v>41640</v>
      </c>
      <c r="L360" s="55"/>
      <c r="M360" s="56">
        <v>19</v>
      </c>
      <c r="N360" s="56" t="s">
        <v>5</v>
      </c>
      <c r="O360" s="57">
        <v>28926</v>
      </c>
      <c r="P360" s="55">
        <v>1</v>
      </c>
      <c r="Q360" s="55" t="s">
        <v>57</v>
      </c>
      <c r="R360" s="55" t="s">
        <v>193</v>
      </c>
      <c r="S360" s="116">
        <v>53370.28</v>
      </c>
      <c r="T360" s="55"/>
    </row>
    <row r="361" spans="1:20" ht="14">
      <c r="A361" s="55">
        <v>1405389</v>
      </c>
      <c r="B361" s="55" t="s">
        <v>708</v>
      </c>
      <c r="C361" s="55" t="s">
        <v>53</v>
      </c>
      <c r="D361" s="55" t="s">
        <v>709</v>
      </c>
      <c r="E361" s="55" t="s">
        <v>590</v>
      </c>
      <c r="F361" s="57">
        <v>36759</v>
      </c>
      <c r="G361" s="57">
        <v>41275</v>
      </c>
      <c r="H361" s="57">
        <v>36759</v>
      </c>
      <c r="I361" s="57">
        <v>36507</v>
      </c>
      <c r="J361" s="55" t="s">
        <v>192</v>
      </c>
      <c r="K361" s="57">
        <v>41640</v>
      </c>
      <c r="L361" s="55"/>
      <c r="M361" s="56">
        <v>19</v>
      </c>
      <c r="N361" s="56" t="s">
        <v>5</v>
      </c>
      <c r="O361" s="57">
        <v>24590</v>
      </c>
      <c r="P361" s="55">
        <v>1</v>
      </c>
      <c r="Q361" s="55" t="s">
        <v>57</v>
      </c>
      <c r="R361" s="55" t="s">
        <v>193</v>
      </c>
      <c r="S361" s="116">
        <v>53370.28</v>
      </c>
      <c r="T361" s="55"/>
    </row>
    <row r="362" spans="1:20" ht="14">
      <c r="A362" s="55">
        <v>1425871</v>
      </c>
      <c r="B362" s="55" t="s">
        <v>710</v>
      </c>
      <c r="C362" s="55" t="s">
        <v>60</v>
      </c>
      <c r="D362" s="55" t="s">
        <v>711</v>
      </c>
      <c r="E362" s="55" t="s">
        <v>590</v>
      </c>
      <c r="F362" s="57">
        <v>38357</v>
      </c>
      <c r="G362" s="57">
        <v>41640</v>
      </c>
      <c r="H362" s="57">
        <v>38357</v>
      </c>
      <c r="I362" s="57">
        <v>38357</v>
      </c>
      <c r="J362" s="55" t="s">
        <v>192</v>
      </c>
      <c r="K362" s="57">
        <v>41640</v>
      </c>
      <c r="L362" s="55"/>
      <c r="M362" s="56">
        <v>19</v>
      </c>
      <c r="N362" s="56" t="s">
        <v>5</v>
      </c>
      <c r="O362" s="57">
        <v>30526</v>
      </c>
      <c r="P362" s="55">
        <v>1</v>
      </c>
      <c r="Q362" s="55" t="s">
        <v>57</v>
      </c>
      <c r="R362" s="55" t="s">
        <v>193</v>
      </c>
      <c r="S362" s="116">
        <v>53370.28</v>
      </c>
      <c r="T362" s="55"/>
    </row>
    <row r="363" spans="1:20" ht="14">
      <c r="A363" s="55">
        <v>2044817</v>
      </c>
      <c r="B363" s="55" t="s">
        <v>712</v>
      </c>
      <c r="C363" s="55" t="s">
        <v>53</v>
      </c>
      <c r="D363" s="55" t="s">
        <v>713</v>
      </c>
      <c r="E363" s="55" t="s">
        <v>585</v>
      </c>
      <c r="F363" s="57">
        <v>36672</v>
      </c>
      <c r="G363" s="57">
        <v>41275</v>
      </c>
      <c r="H363" s="57">
        <v>36672</v>
      </c>
      <c r="I363" s="57">
        <v>36248</v>
      </c>
      <c r="J363" s="55" t="s">
        <v>192</v>
      </c>
      <c r="K363" s="57">
        <v>41640</v>
      </c>
      <c r="L363" s="55"/>
      <c r="M363" s="56">
        <v>19</v>
      </c>
      <c r="N363" s="56" t="s">
        <v>5</v>
      </c>
      <c r="O363" s="57">
        <v>19356</v>
      </c>
      <c r="P363" s="55">
        <v>1</v>
      </c>
      <c r="Q363" s="55" t="s">
        <v>57</v>
      </c>
      <c r="R363" s="55" t="s">
        <v>193</v>
      </c>
      <c r="S363" s="116">
        <v>53370.28</v>
      </c>
      <c r="T363" s="55"/>
    </row>
    <row r="364" spans="1:20" ht="14">
      <c r="A364" s="55">
        <v>2044823</v>
      </c>
      <c r="B364" s="55" t="s">
        <v>714</v>
      </c>
      <c r="C364" s="55" t="s">
        <v>112</v>
      </c>
      <c r="D364" s="55" t="s">
        <v>715</v>
      </c>
      <c r="E364" s="55" t="s">
        <v>173</v>
      </c>
      <c r="F364" s="57">
        <v>35727</v>
      </c>
      <c r="G364" s="57">
        <v>41275</v>
      </c>
      <c r="H364" s="57">
        <v>35727</v>
      </c>
      <c r="I364" s="57">
        <v>35727</v>
      </c>
      <c r="J364" s="55" t="s">
        <v>192</v>
      </c>
      <c r="K364" s="57">
        <v>41640</v>
      </c>
      <c r="L364" s="55"/>
      <c r="M364" s="56">
        <v>19</v>
      </c>
      <c r="N364" s="56" t="s">
        <v>5</v>
      </c>
      <c r="O364" s="57">
        <v>19552</v>
      </c>
      <c r="P364" s="55">
        <v>0.75</v>
      </c>
      <c r="Q364" s="55" t="s">
        <v>57</v>
      </c>
      <c r="R364" s="55" t="s">
        <v>193</v>
      </c>
      <c r="S364" s="116">
        <v>40027.71</v>
      </c>
      <c r="T364" s="55"/>
    </row>
    <row r="365" spans="1:20" ht="14">
      <c r="A365" s="55">
        <v>2044834</v>
      </c>
      <c r="B365" s="55" t="s">
        <v>716</v>
      </c>
      <c r="C365" s="55" t="s">
        <v>112</v>
      </c>
      <c r="D365" s="55" t="s">
        <v>717</v>
      </c>
      <c r="E365" s="55" t="s">
        <v>718</v>
      </c>
      <c r="F365" s="57">
        <v>36145</v>
      </c>
      <c r="G365" s="57">
        <v>41275</v>
      </c>
      <c r="H365" s="57">
        <v>36145</v>
      </c>
      <c r="I365" s="57">
        <v>36145</v>
      </c>
      <c r="J365" s="55" t="s">
        <v>192</v>
      </c>
      <c r="K365" s="57">
        <v>41640</v>
      </c>
      <c r="L365" s="55"/>
      <c r="M365" s="56">
        <v>19</v>
      </c>
      <c r="N365" s="56" t="s">
        <v>5</v>
      </c>
      <c r="O365" s="57">
        <v>21562</v>
      </c>
      <c r="P365" s="55">
        <v>0.75</v>
      </c>
      <c r="Q365" s="55" t="s">
        <v>57</v>
      </c>
      <c r="R365" s="55" t="s">
        <v>193</v>
      </c>
      <c r="S365" s="116">
        <v>40027.71</v>
      </c>
      <c r="T365" s="55"/>
    </row>
    <row r="366" spans="1:20" ht="14">
      <c r="A366" s="55">
        <v>2044835</v>
      </c>
      <c r="B366" s="55" t="s">
        <v>719</v>
      </c>
      <c r="C366" s="55" t="s">
        <v>112</v>
      </c>
      <c r="D366" s="55" t="s">
        <v>720</v>
      </c>
      <c r="E366" s="55" t="s">
        <v>85</v>
      </c>
      <c r="F366" s="57">
        <v>34472</v>
      </c>
      <c r="G366" s="57">
        <v>41640</v>
      </c>
      <c r="H366" s="57">
        <v>34472</v>
      </c>
      <c r="I366" s="57">
        <v>34472</v>
      </c>
      <c r="J366" s="55" t="s">
        <v>192</v>
      </c>
      <c r="K366" s="57">
        <v>41640</v>
      </c>
      <c r="L366" s="55"/>
      <c r="M366" s="56">
        <v>19</v>
      </c>
      <c r="N366" s="56" t="s">
        <v>5</v>
      </c>
      <c r="O366" s="57">
        <v>16794</v>
      </c>
      <c r="P366" s="55">
        <v>1</v>
      </c>
      <c r="Q366" s="55" t="s">
        <v>57</v>
      </c>
      <c r="R366" s="55" t="s">
        <v>193</v>
      </c>
      <c r="S366" s="116">
        <v>53370.28</v>
      </c>
      <c r="T366" s="55"/>
    </row>
    <row r="367" spans="1:20" ht="14">
      <c r="A367" s="55">
        <v>2044838</v>
      </c>
      <c r="B367" s="55" t="s">
        <v>721</v>
      </c>
      <c r="C367" s="55" t="s">
        <v>112</v>
      </c>
      <c r="D367" s="55" t="s">
        <v>722</v>
      </c>
      <c r="E367" s="55" t="s">
        <v>723</v>
      </c>
      <c r="F367" s="57">
        <v>34456</v>
      </c>
      <c r="G367" s="57">
        <v>40909</v>
      </c>
      <c r="H367" s="57">
        <v>34456</v>
      </c>
      <c r="I367" s="57">
        <v>34456</v>
      </c>
      <c r="J367" s="55" t="s">
        <v>192</v>
      </c>
      <c r="K367" s="57">
        <v>41640</v>
      </c>
      <c r="L367" s="55"/>
      <c r="M367" s="56">
        <v>19</v>
      </c>
      <c r="N367" s="56" t="s">
        <v>5</v>
      </c>
      <c r="O367" s="57">
        <v>14617</v>
      </c>
      <c r="P367" s="55">
        <v>1</v>
      </c>
      <c r="Q367" s="55" t="s">
        <v>57</v>
      </c>
      <c r="R367" s="55" t="s">
        <v>193</v>
      </c>
      <c r="S367" s="116">
        <v>53370.28</v>
      </c>
      <c r="T367" s="55"/>
    </row>
    <row r="368" spans="1:20" ht="14">
      <c r="A368" s="55">
        <v>2056148</v>
      </c>
      <c r="B368" s="55" t="s">
        <v>724</v>
      </c>
      <c r="C368" s="55" t="s">
        <v>106</v>
      </c>
      <c r="D368" s="55" t="s">
        <v>725</v>
      </c>
      <c r="E368" s="55" t="s">
        <v>726</v>
      </c>
      <c r="F368" s="57">
        <v>40360</v>
      </c>
      <c r="G368" s="57">
        <v>40909</v>
      </c>
      <c r="H368" s="55"/>
      <c r="I368" s="55"/>
      <c r="J368" s="55" t="s">
        <v>192</v>
      </c>
      <c r="K368" s="57">
        <v>41640</v>
      </c>
      <c r="L368" s="55"/>
      <c r="M368" s="56">
        <v>19</v>
      </c>
      <c r="N368" s="56" t="s">
        <v>5</v>
      </c>
      <c r="O368" s="57">
        <v>21604</v>
      </c>
      <c r="P368" s="55">
        <v>1</v>
      </c>
      <c r="Q368" s="55" t="s">
        <v>57</v>
      </c>
      <c r="R368" s="55" t="s">
        <v>193</v>
      </c>
      <c r="S368" s="116">
        <v>53370.28</v>
      </c>
      <c r="T368" s="55"/>
    </row>
    <row r="369" spans="1:20" ht="14">
      <c r="A369" s="55">
        <v>755750</v>
      </c>
      <c r="B369" s="55" t="s">
        <v>727</v>
      </c>
      <c r="C369" s="55" t="s">
        <v>106</v>
      </c>
      <c r="D369" s="55" t="s">
        <v>728</v>
      </c>
      <c r="E369" s="55" t="s">
        <v>729</v>
      </c>
      <c r="F369" s="57">
        <v>36708</v>
      </c>
      <c r="G369" s="57">
        <v>41640</v>
      </c>
      <c r="H369" s="57">
        <v>36708</v>
      </c>
      <c r="I369" s="57">
        <v>33686</v>
      </c>
      <c r="J369" s="55" t="s">
        <v>192</v>
      </c>
      <c r="K369" s="57">
        <v>41671</v>
      </c>
      <c r="L369" s="55"/>
      <c r="M369" s="56">
        <v>19</v>
      </c>
      <c r="N369" s="56" t="s">
        <v>5</v>
      </c>
      <c r="O369" s="57">
        <v>22580</v>
      </c>
      <c r="P369" s="55">
        <v>1</v>
      </c>
      <c r="Q369" s="55" t="s">
        <v>57</v>
      </c>
      <c r="R369" s="55" t="s">
        <v>193</v>
      </c>
      <c r="S369" s="116">
        <v>53370.28</v>
      </c>
      <c r="T369" s="55"/>
    </row>
    <row r="370" spans="1:20" ht="14">
      <c r="A370" s="55">
        <v>346534</v>
      </c>
      <c r="B370" s="55" t="s">
        <v>730</v>
      </c>
      <c r="C370" s="55" t="s">
        <v>53</v>
      </c>
      <c r="D370" s="55" t="s">
        <v>731</v>
      </c>
      <c r="E370" s="55" t="s">
        <v>590</v>
      </c>
      <c r="F370" s="57">
        <v>37552</v>
      </c>
      <c r="G370" s="57">
        <v>41275</v>
      </c>
      <c r="H370" s="57">
        <v>37552</v>
      </c>
      <c r="I370" s="57">
        <v>36143</v>
      </c>
      <c r="J370" s="55" t="s">
        <v>192</v>
      </c>
      <c r="K370" s="57">
        <v>41821</v>
      </c>
      <c r="L370" s="55"/>
      <c r="M370" s="56">
        <v>19</v>
      </c>
      <c r="N370" s="56" t="s">
        <v>5</v>
      </c>
      <c r="O370" s="57">
        <v>26023</v>
      </c>
      <c r="P370" s="55">
        <v>1</v>
      </c>
      <c r="Q370" s="55" t="s">
        <v>57</v>
      </c>
      <c r="R370" s="55" t="s">
        <v>193</v>
      </c>
      <c r="S370" s="116">
        <v>53370.28</v>
      </c>
      <c r="T370" s="55"/>
    </row>
    <row r="371" spans="1:20" ht="14">
      <c r="A371" s="55">
        <v>829348</v>
      </c>
      <c r="B371" s="55" t="s">
        <v>732</v>
      </c>
      <c r="C371" s="55" t="s">
        <v>60</v>
      </c>
      <c r="D371" s="55" t="s">
        <v>733</v>
      </c>
      <c r="E371" s="55" t="s">
        <v>590</v>
      </c>
      <c r="F371" s="57">
        <v>34849</v>
      </c>
      <c r="G371" s="57">
        <v>40909</v>
      </c>
      <c r="H371" s="57">
        <v>34849</v>
      </c>
      <c r="I371" s="57">
        <v>32106</v>
      </c>
      <c r="J371" s="55" t="s">
        <v>192</v>
      </c>
      <c r="K371" s="57">
        <v>41821</v>
      </c>
      <c r="L371" s="55"/>
      <c r="M371" s="56">
        <v>19</v>
      </c>
      <c r="N371" s="56" t="s">
        <v>5</v>
      </c>
      <c r="O371" s="57">
        <v>20285</v>
      </c>
      <c r="P371" s="55">
        <v>1</v>
      </c>
      <c r="Q371" s="55" t="s">
        <v>57</v>
      </c>
      <c r="R371" s="55" t="s">
        <v>193</v>
      </c>
      <c r="S371" s="116">
        <v>53370.28</v>
      </c>
      <c r="T371" s="55"/>
    </row>
    <row r="372" spans="1:20" ht="14">
      <c r="A372" s="55">
        <v>540324</v>
      </c>
      <c r="B372" s="55" t="s">
        <v>734</v>
      </c>
      <c r="C372" s="55" t="s">
        <v>112</v>
      </c>
      <c r="D372" s="55" t="s">
        <v>735</v>
      </c>
      <c r="E372" s="55" t="s">
        <v>590</v>
      </c>
      <c r="F372" s="57">
        <v>36192</v>
      </c>
      <c r="G372" s="57">
        <v>40909</v>
      </c>
      <c r="H372" s="57">
        <v>36192</v>
      </c>
      <c r="I372" s="57">
        <v>29395</v>
      </c>
      <c r="J372" s="55" t="s">
        <v>192</v>
      </c>
      <c r="K372" s="57">
        <v>41852</v>
      </c>
      <c r="L372" s="55"/>
      <c r="M372" s="56">
        <v>19</v>
      </c>
      <c r="N372" s="56" t="s">
        <v>5</v>
      </c>
      <c r="O372" s="57">
        <v>20968</v>
      </c>
      <c r="P372" s="55">
        <v>1</v>
      </c>
      <c r="Q372" s="55" t="s">
        <v>57</v>
      </c>
      <c r="R372" s="55" t="s">
        <v>193</v>
      </c>
      <c r="S372" s="116">
        <v>53370.28</v>
      </c>
      <c r="T372" s="55"/>
    </row>
    <row r="373" spans="1:20" ht="14">
      <c r="A373" s="55">
        <v>586618</v>
      </c>
      <c r="B373" s="55" t="s">
        <v>736</v>
      </c>
      <c r="C373" s="55" t="s">
        <v>66</v>
      </c>
      <c r="D373" s="55" t="s">
        <v>737</v>
      </c>
      <c r="E373" s="55" t="s">
        <v>590</v>
      </c>
      <c r="F373" s="57">
        <v>33224</v>
      </c>
      <c r="G373" s="57">
        <v>40909</v>
      </c>
      <c r="H373" s="57">
        <v>33224</v>
      </c>
      <c r="I373" s="57">
        <v>31915</v>
      </c>
      <c r="J373" s="55" t="s">
        <v>192</v>
      </c>
      <c r="K373" s="57">
        <v>41852</v>
      </c>
      <c r="L373" s="55"/>
      <c r="M373" s="56">
        <v>19</v>
      </c>
      <c r="N373" s="56" t="s">
        <v>5</v>
      </c>
      <c r="O373" s="57">
        <v>18792</v>
      </c>
      <c r="P373" s="55">
        <v>1</v>
      </c>
      <c r="Q373" s="55" t="s">
        <v>57</v>
      </c>
      <c r="R373" s="55" t="s">
        <v>193</v>
      </c>
      <c r="S373" s="116">
        <v>53370.28</v>
      </c>
      <c r="T373" s="55"/>
    </row>
    <row r="374" spans="1:20" ht="14">
      <c r="A374" s="55">
        <v>1450061</v>
      </c>
      <c r="B374" s="55" t="s">
        <v>738</v>
      </c>
      <c r="C374" s="55" t="s">
        <v>53</v>
      </c>
      <c r="D374" s="55" t="s">
        <v>739</v>
      </c>
      <c r="E374" s="55" t="s">
        <v>590</v>
      </c>
      <c r="F374" s="57">
        <v>36495</v>
      </c>
      <c r="G374" s="57">
        <v>41640</v>
      </c>
      <c r="H374" s="57">
        <v>36495</v>
      </c>
      <c r="I374" s="57">
        <v>36495</v>
      </c>
      <c r="J374" s="55" t="s">
        <v>192</v>
      </c>
      <c r="K374" s="57">
        <v>41852</v>
      </c>
      <c r="L374" s="55"/>
      <c r="M374" s="56">
        <v>19</v>
      </c>
      <c r="N374" s="56" t="s">
        <v>5</v>
      </c>
      <c r="O374" s="57">
        <v>29255</v>
      </c>
      <c r="P374" s="55">
        <v>1</v>
      </c>
      <c r="Q374" s="55" t="s">
        <v>57</v>
      </c>
      <c r="R374" s="55" t="s">
        <v>193</v>
      </c>
      <c r="S374" s="116">
        <v>53370.28</v>
      </c>
      <c r="T374" s="55"/>
    </row>
    <row r="375" spans="1:20" ht="14">
      <c r="A375" s="55">
        <v>737136</v>
      </c>
      <c r="B375" s="55" t="s">
        <v>740</v>
      </c>
      <c r="C375" s="55" t="s">
        <v>53</v>
      </c>
      <c r="D375" s="55" t="s">
        <v>741</v>
      </c>
      <c r="E375" s="55" t="s">
        <v>590</v>
      </c>
      <c r="F375" s="57">
        <v>36535</v>
      </c>
      <c r="G375" s="57">
        <v>40909</v>
      </c>
      <c r="H375" s="57">
        <v>36535</v>
      </c>
      <c r="I375" s="57">
        <v>36535</v>
      </c>
      <c r="J375" s="55" t="s">
        <v>192</v>
      </c>
      <c r="K375" s="57">
        <v>41913</v>
      </c>
      <c r="L375" s="55"/>
      <c r="M375" s="56">
        <v>19</v>
      </c>
      <c r="N375" s="56" t="s">
        <v>5</v>
      </c>
      <c r="O375" s="57">
        <v>25585</v>
      </c>
      <c r="P375" s="55">
        <v>1</v>
      </c>
      <c r="Q375" s="55" t="s">
        <v>57</v>
      </c>
      <c r="R375" s="55" t="s">
        <v>193</v>
      </c>
      <c r="S375" s="116">
        <v>53370.28</v>
      </c>
      <c r="T375" s="55"/>
    </row>
    <row r="376" spans="1:20" ht="14">
      <c r="A376" s="55">
        <v>313434</v>
      </c>
      <c r="B376" s="55" t="s">
        <v>750</v>
      </c>
      <c r="C376" s="55" t="s">
        <v>106</v>
      </c>
      <c r="D376" s="55" t="s">
        <v>751</v>
      </c>
      <c r="E376" s="55" t="s">
        <v>744</v>
      </c>
      <c r="F376" s="57">
        <v>33875</v>
      </c>
      <c r="G376" s="57">
        <v>40909</v>
      </c>
      <c r="H376" s="57">
        <v>33875</v>
      </c>
      <c r="I376" s="57">
        <v>32357</v>
      </c>
      <c r="J376" s="55" t="s">
        <v>192</v>
      </c>
      <c r="K376" s="57">
        <v>41640</v>
      </c>
      <c r="L376" s="55"/>
      <c r="M376" s="56">
        <v>20</v>
      </c>
      <c r="N376" s="56" t="s">
        <v>5</v>
      </c>
      <c r="O376" s="57">
        <v>23566</v>
      </c>
      <c r="P376" s="55">
        <v>1</v>
      </c>
      <c r="Q376" s="55" t="s">
        <v>57</v>
      </c>
      <c r="R376" s="55" t="s">
        <v>193</v>
      </c>
      <c r="S376" s="116">
        <v>54870.65</v>
      </c>
      <c r="T376" s="55"/>
    </row>
    <row r="377" spans="1:20" ht="14">
      <c r="A377" s="55">
        <v>612746</v>
      </c>
      <c r="B377" s="55" t="s">
        <v>752</v>
      </c>
      <c r="C377" s="55" t="s">
        <v>60</v>
      </c>
      <c r="D377" s="55" t="s">
        <v>753</v>
      </c>
      <c r="E377" s="55" t="s">
        <v>749</v>
      </c>
      <c r="F377" s="57">
        <v>34973</v>
      </c>
      <c r="G377" s="57">
        <v>40909</v>
      </c>
      <c r="H377" s="57">
        <v>34973</v>
      </c>
      <c r="I377" s="57">
        <v>33303</v>
      </c>
      <c r="J377" s="55" t="s">
        <v>192</v>
      </c>
      <c r="K377" s="57">
        <v>41640</v>
      </c>
      <c r="L377" s="55"/>
      <c r="M377" s="56">
        <v>20</v>
      </c>
      <c r="N377" s="56" t="s">
        <v>5</v>
      </c>
      <c r="O377" s="57">
        <v>24479</v>
      </c>
      <c r="P377" s="55">
        <v>1</v>
      </c>
      <c r="Q377" s="55" t="s">
        <v>57</v>
      </c>
      <c r="R377" s="55" t="s">
        <v>193</v>
      </c>
      <c r="S377" s="116">
        <v>54870.65</v>
      </c>
      <c r="T377" s="55"/>
    </row>
    <row r="378" spans="1:20" ht="14">
      <c r="A378" s="55">
        <v>633795</v>
      </c>
      <c r="B378" s="55" t="s">
        <v>754</v>
      </c>
      <c r="C378" s="55" t="s">
        <v>60</v>
      </c>
      <c r="D378" s="55" t="s">
        <v>755</v>
      </c>
      <c r="E378" s="55" t="s">
        <v>749</v>
      </c>
      <c r="F378" s="57">
        <v>34973</v>
      </c>
      <c r="G378" s="57">
        <v>40909</v>
      </c>
      <c r="H378" s="57">
        <v>38899</v>
      </c>
      <c r="I378" s="57">
        <v>34456</v>
      </c>
      <c r="J378" s="55" t="s">
        <v>192</v>
      </c>
      <c r="K378" s="57">
        <v>41640</v>
      </c>
      <c r="L378" s="55"/>
      <c r="M378" s="56">
        <v>20</v>
      </c>
      <c r="N378" s="56" t="s">
        <v>5</v>
      </c>
      <c r="O378" s="57">
        <v>20428</v>
      </c>
      <c r="P378" s="55">
        <v>1</v>
      </c>
      <c r="Q378" s="55" t="s">
        <v>57</v>
      </c>
      <c r="R378" s="55" t="s">
        <v>193</v>
      </c>
      <c r="S378" s="116">
        <v>54870.65</v>
      </c>
      <c r="T378" s="55"/>
    </row>
    <row r="379" spans="1:20" ht="14">
      <c r="A379" s="55">
        <v>756426</v>
      </c>
      <c r="B379" s="55" t="s">
        <v>756</v>
      </c>
      <c r="C379" s="55" t="s">
        <v>106</v>
      </c>
      <c r="D379" s="55" t="s">
        <v>757</v>
      </c>
      <c r="E379" s="55" t="s">
        <v>744</v>
      </c>
      <c r="F379" s="57">
        <v>35331</v>
      </c>
      <c r="G379" s="57">
        <v>40909</v>
      </c>
      <c r="H379" s="57">
        <v>35331</v>
      </c>
      <c r="I379" s="57">
        <v>31782</v>
      </c>
      <c r="J379" s="55" t="s">
        <v>192</v>
      </c>
      <c r="K379" s="57">
        <v>41640</v>
      </c>
      <c r="L379" s="55"/>
      <c r="M379" s="56">
        <v>20</v>
      </c>
      <c r="N379" s="56" t="s">
        <v>5</v>
      </c>
      <c r="O379" s="57">
        <v>18347</v>
      </c>
      <c r="P379" s="55">
        <v>1</v>
      </c>
      <c r="Q379" s="55" t="s">
        <v>57</v>
      </c>
      <c r="R379" s="55" t="s">
        <v>193</v>
      </c>
      <c r="S379" s="116">
        <v>54870.65</v>
      </c>
      <c r="T379" s="55"/>
    </row>
    <row r="380" spans="1:20" ht="14">
      <c r="A380" s="55">
        <v>802056</v>
      </c>
      <c r="B380" s="55" t="s">
        <v>758</v>
      </c>
      <c r="C380" s="55" t="s">
        <v>60</v>
      </c>
      <c r="D380" s="55" t="s">
        <v>759</v>
      </c>
      <c r="E380" s="55" t="s">
        <v>749</v>
      </c>
      <c r="F380" s="57">
        <v>32813</v>
      </c>
      <c r="G380" s="57">
        <v>40909</v>
      </c>
      <c r="H380" s="57">
        <v>32813</v>
      </c>
      <c r="I380" s="57">
        <v>28307</v>
      </c>
      <c r="J380" s="55" t="s">
        <v>192</v>
      </c>
      <c r="K380" s="57">
        <v>41640</v>
      </c>
      <c r="L380" s="55"/>
      <c r="M380" s="56">
        <v>20</v>
      </c>
      <c r="N380" s="56" t="s">
        <v>5</v>
      </c>
      <c r="O380" s="57">
        <v>13060</v>
      </c>
      <c r="P380" s="55">
        <v>1</v>
      </c>
      <c r="Q380" s="55" t="s">
        <v>57</v>
      </c>
      <c r="R380" s="55" t="s">
        <v>193</v>
      </c>
      <c r="S380" s="116">
        <v>54870.65</v>
      </c>
      <c r="T380" s="55"/>
    </row>
    <row r="381" spans="1:20" ht="14">
      <c r="A381" s="55">
        <v>996374</v>
      </c>
      <c r="B381" s="55" t="s">
        <v>760</v>
      </c>
      <c r="C381" s="55" t="s">
        <v>106</v>
      </c>
      <c r="D381" s="55" t="s">
        <v>761</v>
      </c>
      <c r="E381" s="55" t="s">
        <v>744</v>
      </c>
      <c r="F381" s="57">
        <v>36633</v>
      </c>
      <c r="G381" s="57">
        <v>41275</v>
      </c>
      <c r="H381" s="57">
        <v>36633</v>
      </c>
      <c r="I381" s="57">
        <v>36633</v>
      </c>
      <c r="J381" s="55" t="s">
        <v>192</v>
      </c>
      <c r="K381" s="57">
        <v>41640</v>
      </c>
      <c r="L381" s="55"/>
      <c r="M381" s="56">
        <v>20</v>
      </c>
      <c r="N381" s="56" t="s">
        <v>5</v>
      </c>
      <c r="O381" s="57">
        <v>18611</v>
      </c>
      <c r="P381" s="55">
        <v>1</v>
      </c>
      <c r="Q381" s="55" t="s">
        <v>57</v>
      </c>
      <c r="R381" s="55" t="s">
        <v>193</v>
      </c>
      <c r="S381" s="116">
        <v>54870.65</v>
      </c>
      <c r="T381" s="55"/>
    </row>
    <row r="382" spans="1:20" ht="14">
      <c r="A382" s="55">
        <v>1191148</v>
      </c>
      <c r="B382" s="55" t="s">
        <v>762</v>
      </c>
      <c r="C382" s="55" t="s">
        <v>60</v>
      </c>
      <c r="D382" s="55" t="s">
        <v>763</v>
      </c>
      <c r="E382" s="55" t="s">
        <v>749</v>
      </c>
      <c r="F382" s="57">
        <v>36039</v>
      </c>
      <c r="G382" s="57">
        <v>40909</v>
      </c>
      <c r="H382" s="57">
        <v>36039</v>
      </c>
      <c r="I382" s="57">
        <v>35215</v>
      </c>
      <c r="J382" s="55" t="s">
        <v>192</v>
      </c>
      <c r="K382" s="57">
        <v>41640</v>
      </c>
      <c r="L382" s="55"/>
      <c r="M382" s="56">
        <v>20</v>
      </c>
      <c r="N382" s="56" t="s">
        <v>5</v>
      </c>
      <c r="O382" s="57">
        <v>20541</v>
      </c>
      <c r="P382" s="55">
        <v>1</v>
      </c>
      <c r="Q382" s="55" t="s">
        <v>57</v>
      </c>
      <c r="R382" s="55" t="s">
        <v>193</v>
      </c>
      <c r="S382" s="116">
        <v>54870.65</v>
      </c>
      <c r="T382" s="55"/>
    </row>
    <row r="383" spans="1:20" ht="14">
      <c r="A383" s="55">
        <v>1232569</v>
      </c>
      <c r="B383" s="55" t="s">
        <v>764</v>
      </c>
      <c r="C383" s="55" t="s">
        <v>60</v>
      </c>
      <c r="D383" s="55" t="s">
        <v>765</v>
      </c>
      <c r="E383" s="55" t="s">
        <v>749</v>
      </c>
      <c r="F383" s="57">
        <v>35067</v>
      </c>
      <c r="G383" s="57">
        <v>40909</v>
      </c>
      <c r="H383" s="57">
        <v>35067</v>
      </c>
      <c r="I383" s="57">
        <v>35067</v>
      </c>
      <c r="J383" s="55" t="s">
        <v>192</v>
      </c>
      <c r="K383" s="57">
        <v>41640</v>
      </c>
      <c r="L383" s="55"/>
      <c r="M383" s="56">
        <v>20</v>
      </c>
      <c r="N383" s="56" t="s">
        <v>5</v>
      </c>
      <c r="O383" s="57">
        <v>20521</v>
      </c>
      <c r="P383" s="55">
        <v>1</v>
      </c>
      <c r="Q383" s="55" t="s">
        <v>57</v>
      </c>
      <c r="R383" s="55" t="s">
        <v>193</v>
      </c>
      <c r="S383" s="116">
        <v>54870.65</v>
      </c>
      <c r="T383" s="55"/>
    </row>
    <row r="384" spans="1:20" ht="14">
      <c r="A384" s="55">
        <v>688440</v>
      </c>
      <c r="B384" s="55" t="s">
        <v>766</v>
      </c>
      <c r="C384" s="55" t="s">
        <v>66</v>
      </c>
      <c r="D384" s="55" t="s">
        <v>767</v>
      </c>
      <c r="E384" s="55" t="s">
        <v>749</v>
      </c>
      <c r="F384" s="57">
        <v>33117</v>
      </c>
      <c r="G384" s="57">
        <v>40909</v>
      </c>
      <c r="H384" s="57">
        <v>33117</v>
      </c>
      <c r="I384" s="57">
        <v>30109</v>
      </c>
      <c r="J384" s="55" t="s">
        <v>192</v>
      </c>
      <c r="K384" s="57">
        <v>41671</v>
      </c>
      <c r="L384" s="55"/>
      <c r="M384" s="56">
        <v>20</v>
      </c>
      <c r="N384" s="56" t="s">
        <v>5</v>
      </c>
      <c r="O384" s="57">
        <v>19774</v>
      </c>
      <c r="P384" s="55">
        <v>1</v>
      </c>
      <c r="Q384" s="55" t="s">
        <v>57</v>
      </c>
      <c r="R384" s="55" t="s">
        <v>193</v>
      </c>
      <c r="S384" s="116">
        <v>54870.65</v>
      </c>
      <c r="T384" s="55"/>
    </row>
    <row r="385" spans="1:21" ht="14">
      <c r="A385" s="55">
        <v>440668</v>
      </c>
      <c r="B385" s="55" t="s">
        <v>768</v>
      </c>
      <c r="C385" s="55" t="s">
        <v>66</v>
      </c>
      <c r="D385" s="55" t="s">
        <v>769</v>
      </c>
      <c r="E385" s="55" t="s">
        <v>749</v>
      </c>
      <c r="F385" s="57">
        <v>36745</v>
      </c>
      <c r="G385" s="57">
        <v>41640</v>
      </c>
      <c r="H385" s="57">
        <v>36745</v>
      </c>
      <c r="I385" s="57">
        <v>36221</v>
      </c>
      <c r="J385" s="55" t="s">
        <v>192</v>
      </c>
      <c r="K385" s="57">
        <v>41674</v>
      </c>
      <c r="L385" s="55"/>
      <c r="M385" s="56">
        <v>20</v>
      </c>
      <c r="N385" s="56" t="s">
        <v>5</v>
      </c>
      <c r="O385" s="57">
        <v>25713</v>
      </c>
      <c r="P385" s="55">
        <v>1</v>
      </c>
      <c r="Q385" s="55" t="s">
        <v>57</v>
      </c>
      <c r="R385" s="55" t="s">
        <v>193</v>
      </c>
      <c r="S385" s="116">
        <v>54870.65</v>
      </c>
      <c r="T385" s="55"/>
    </row>
    <row r="386" spans="1:21" ht="14">
      <c r="A386" s="55">
        <v>28354</v>
      </c>
      <c r="B386" s="55" t="s">
        <v>828</v>
      </c>
      <c r="C386" s="55" t="s">
        <v>53</v>
      </c>
      <c r="D386" s="55" t="s">
        <v>829</v>
      </c>
      <c r="E386" s="55" t="s">
        <v>830</v>
      </c>
      <c r="F386" s="57">
        <v>36269</v>
      </c>
      <c r="G386" s="57">
        <v>41275</v>
      </c>
      <c r="H386" s="57">
        <v>36269</v>
      </c>
      <c r="I386" s="57">
        <v>36269</v>
      </c>
      <c r="J386" s="55" t="s">
        <v>192</v>
      </c>
      <c r="K386" s="57">
        <v>41640</v>
      </c>
      <c r="L386" s="103"/>
      <c r="M386" s="109">
        <v>21</v>
      </c>
      <c r="N386" s="109" t="s">
        <v>5</v>
      </c>
      <c r="O386" s="57">
        <v>18137</v>
      </c>
      <c r="P386" s="55">
        <v>0.3</v>
      </c>
      <c r="Q386" s="55" t="s">
        <v>57</v>
      </c>
      <c r="R386" s="55" t="s">
        <v>193</v>
      </c>
      <c r="S386" s="116">
        <v>16928.84</v>
      </c>
      <c r="T386" s="55"/>
      <c r="U386" s="55"/>
    </row>
    <row r="387" spans="1:21" ht="14">
      <c r="A387" s="55">
        <v>64483</v>
      </c>
      <c r="B387" s="55" t="s">
        <v>832</v>
      </c>
      <c r="C387" s="55" t="s">
        <v>106</v>
      </c>
      <c r="D387" s="55" t="s">
        <v>833</v>
      </c>
      <c r="E387" s="55" t="s">
        <v>775</v>
      </c>
      <c r="F387" s="57">
        <v>33343</v>
      </c>
      <c r="G387" s="57">
        <v>40909</v>
      </c>
      <c r="H387" s="57">
        <v>33343</v>
      </c>
      <c r="I387" s="57">
        <v>33343</v>
      </c>
      <c r="J387" s="55" t="s">
        <v>192</v>
      </c>
      <c r="K387" s="57">
        <v>41640</v>
      </c>
      <c r="L387" s="103"/>
      <c r="M387" s="109">
        <v>21</v>
      </c>
      <c r="N387" s="109" t="s">
        <v>5</v>
      </c>
      <c r="O387" s="57">
        <v>20604</v>
      </c>
      <c r="P387" s="55">
        <v>1</v>
      </c>
      <c r="Q387" s="55" t="s">
        <v>57</v>
      </c>
      <c r="R387" s="55" t="s">
        <v>193</v>
      </c>
      <c r="S387" s="116">
        <v>56429.47</v>
      </c>
      <c r="T387" s="55"/>
      <c r="U387" s="55"/>
    </row>
    <row r="388" spans="1:21" ht="14">
      <c r="A388" s="55">
        <v>114285</v>
      </c>
      <c r="B388" s="55" t="s">
        <v>834</v>
      </c>
      <c r="C388" s="55" t="s">
        <v>112</v>
      </c>
      <c r="D388" s="55" t="s">
        <v>835</v>
      </c>
      <c r="E388" s="55" t="s">
        <v>783</v>
      </c>
      <c r="F388" s="57">
        <v>36708</v>
      </c>
      <c r="G388" s="57">
        <v>40909</v>
      </c>
      <c r="H388" s="57">
        <v>36708</v>
      </c>
      <c r="I388" s="57">
        <v>33315</v>
      </c>
      <c r="J388" s="55" t="s">
        <v>192</v>
      </c>
      <c r="K388" s="57">
        <v>41640</v>
      </c>
      <c r="L388" s="103"/>
      <c r="M388" s="109">
        <v>21</v>
      </c>
      <c r="N388" s="109" t="s">
        <v>5</v>
      </c>
      <c r="O388" s="57">
        <v>22672</v>
      </c>
      <c r="P388" s="55">
        <v>1</v>
      </c>
      <c r="Q388" s="55" t="s">
        <v>57</v>
      </c>
      <c r="R388" s="55" t="s">
        <v>193</v>
      </c>
      <c r="S388" s="116">
        <v>56429.47</v>
      </c>
      <c r="T388" s="55"/>
      <c r="U388" s="55"/>
    </row>
    <row r="389" spans="1:21" ht="14">
      <c r="A389" s="55">
        <v>157389</v>
      </c>
      <c r="B389" s="55" t="s">
        <v>836</v>
      </c>
      <c r="C389" s="55" t="s">
        <v>66</v>
      </c>
      <c r="D389" s="55" t="s">
        <v>837</v>
      </c>
      <c r="E389" s="55" t="s">
        <v>772</v>
      </c>
      <c r="F389" s="57">
        <v>37445</v>
      </c>
      <c r="G389" s="57">
        <v>41275</v>
      </c>
      <c r="H389" s="57">
        <v>37445</v>
      </c>
      <c r="I389" s="57">
        <v>36969</v>
      </c>
      <c r="J389" s="55" t="s">
        <v>192</v>
      </c>
      <c r="K389" s="57">
        <v>41640</v>
      </c>
      <c r="L389" s="103"/>
      <c r="M389" s="109">
        <v>21</v>
      </c>
      <c r="N389" s="109" t="s">
        <v>5</v>
      </c>
      <c r="O389" s="57">
        <v>20183</v>
      </c>
      <c r="P389" s="55">
        <v>1</v>
      </c>
      <c r="Q389" s="55" t="s">
        <v>57</v>
      </c>
      <c r="R389" s="55" t="s">
        <v>193</v>
      </c>
      <c r="S389" s="116">
        <v>56429.47</v>
      </c>
      <c r="T389" s="55"/>
      <c r="U389" s="55"/>
    </row>
    <row r="390" spans="1:21" ht="14">
      <c r="A390" s="55">
        <v>185620</v>
      </c>
      <c r="B390" s="55" t="s">
        <v>838</v>
      </c>
      <c r="C390" s="55" t="s">
        <v>66</v>
      </c>
      <c r="D390" s="55" t="s">
        <v>839</v>
      </c>
      <c r="E390" s="55" t="s">
        <v>772</v>
      </c>
      <c r="F390" s="57">
        <v>35023</v>
      </c>
      <c r="G390" s="57">
        <v>40909</v>
      </c>
      <c r="H390" s="57">
        <v>35023</v>
      </c>
      <c r="I390" s="57">
        <v>35023</v>
      </c>
      <c r="J390" s="55" t="s">
        <v>192</v>
      </c>
      <c r="K390" s="57">
        <v>41640</v>
      </c>
      <c r="L390" s="103"/>
      <c r="M390" s="109">
        <v>21</v>
      </c>
      <c r="N390" s="109" t="s">
        <v>5</v>
      </c>
      <c r="O390" s="57">
        <v>20086</v>
      </c>
      <c r="P390" s="55">
        <v>1</v>
      </c>
      <c r="Q390" s="55" t="s">
        <v>57</v>
      </c>
      <c r="R390" s="55" t="s">
        <v>193</v>
      </c>
      <c r="S390" s="116">
        <v>56429.47</v>
      </c>
      <c r="T390" s="55"/>
      <c r="U390" s="55"/>
    </row>
    <row r="391" spans="1:21" ht="14">
      <c r="A391" s="55">
        <v>273763</v>
      </c>
      <c r="B391" s="55" t="s">
        <v>840</v>
      </c>
      <c r="C391" s="55" t="s">
        <v>60</v>
      </c>
      <c r="D391" s="55" t="s">
        <v>841</v>
      </c>
      <c r="E391" s="55" t="s">
        <v>783</v>
      </c>
      <c r="F391" s="57">
        <v>37438</v>
      </c>
      <c r="G391" s="57">
        <v>41640</v>
      </c>
      <c r="H391" s="57">
        <v>37438</v>
      </c>
      <c r="I391" s="57">
        <v>36617</v>
      </c>
      <c r="J391" s="55" t="s">
        <v>192</v>
      </c>
      <c r="K391" s="57">
        <v>41640</v>
      </c>
      <c r="L391" s="103"/>
      <c r="M391" s="109">
        <v>21</v>
      </c>
      <c r="N391" s="109" t="s">
        <v>5</v>
      </c>
      <c r="O391" s="57">
        <v>19108</v>
      </c>
      <c r="P391" s="55">
        <v>1</v>
      </c>
      <c r="Q391" s="55" t="s">
        <v>57</v>
      </c>
      <c r="R391" s="55" t="s">
        <v>193</v>
      </c>
      <c r="S391" s="116">
        <v>56429.47</v>
      </c>
      <c r="T391" s="55"/>
    </row>
    <row r="392" spans="1:21" ht="14">
      <c r="A392" s="55">
        <v>289854</v>
      </c>
      <c r="B392" s="55" t="s">
        <v>842</v>
      </c>
      <c r="C392" s="55" t="s">
        <v>106</v>
      </c>
      <c r="D392" s="55" t="s">
        <v>843</v>
      </c>
      <c r="E392" s="55" t="s">
        <v>778</v>
      </c>
      <c r="F392" s="57">
        <v>35309</v>
      </c>
      <c r="G392" s="57">
        <v>40909</v>
      </c>
      <c r="H392" s="57">
        <v>35309</v>
      </c>
      <c r="I392" s="57">
        <v>32843</v>
      </c>
      <c r="J392" s="55" t="s">
        <v>192</v>
      </c>
      <c r="K392" s="57">
        <v>41640</v>
      </c>
      <c r="L392" s="103"/>
      <c r="M392" s="109">
        <v>21</v>
      </c>
      <c r="N392" s="109" t="s">
        <v>5</v>
      </c>
      <c r="O392" s="57">
        <v>21742</v>
      </c>
      <c r="P392" s="55">
        <v>1</v>
      </c>
      <c r="Q392" s="55" t="s">
        <v>57</v>
      </c>
      <c r="R392" s="55" t="s">
        <v>193</v>
      </c>
      <c r="S392" s="116">
        <v>56429.47</v>
      </c>
      <c r="T392" s="55"/>
    </row>
    <row r="393" spans="1:21" ht="14">
      <c r="A393" s="55">
        <v>386558</v>
      </c>
      <c r="B393" s="55" t="s">
        <v>844</v>
      </c>
      <c r="C393" s="55" t="s">
        <v>53</v>
      </c>
      <c r="D393" s="55" t="s">
        <v>845</v>
      </c>
      <c r="E393" s="55" t="s">
        <v>830</v>
      </c>
      <c r="F393" s="57">
        <v>36269</v>
      </c>
      <c r="G393" s="57">
        <v>41275</v>
      </c>
      <c r="H393" s="57">
        <v>36269</v>
      </c>
      <c r="I393" s="57">
        <v>36269</v>
      </c>
      <c r="J393" s="55" t="s">
        <v>192</v>
      </c>
      <c r="K393" s="57">
        <v>41640</v>
      </c>
      <c r="L393" s="103"/>
      <c r="M393" s="109">
        <v>21</v>
      </c>
      <c r="N393" s="109" t="s">
        <v>5</v>
      </c>
      <c r="O393" s="57">
        <v>20563</v>
      </c>
      <c r="P393" s="55">
        <v>0.438</v>
      </c>
      <c r="Q393" s="55" t="s">
        <v>57</v>
      </c>
      <c r="R393" s="55" t="s">
        <v>193</v>
      </c>
      <c r="S393" s="116">
        <v>24716.11</v>
      </c>
      <c r="T393" s="55"/>
    </row>
    <row r="394" spans="1:21" ht="14">
      <c r="A394" s="55">
        <v>394514</v>
      </c>
      <c r="B394" s="55" t="s">
        <v>847</v>
      </c>
      <c r="C394" s="55" t="s">
        <v>60</v>
      </c>
      <c r="D394" s="55" t="s">
        <v>848</v>
      </c>
      <c r="E394" s="55" t="s">
        <v>772</v>
      </c>
      <c r="F394" s="57">
        <v>38261</v>
      </c>
      <c r="G394" s="57">
        <v>42005</v>
      </c>
      <c r="H394" s="57">
        <v>38261</v>
      </c>
      <c r="I394" s="57">
        <v>38261</v>
      </c>
      <c r="J394" s="55" t="s">
        <v>192</v>
      </c>
      <c r="K394" s="57">
        <v>41640</v>
      </c>
      <c r="L394" s="103"/>
      <c r="M394" s="109">
        <v>21</v>
      </c>
      <c r="N394" s="109" t="s">
        <v>5</v>
      </c>
      <c r="O394" s="57">
        <v>23609</v>
      </c>
      <c r="P394" s="55">
        <v>1</v>
      </c>
      <c r="Q394" s="55" t="s">
        <v>57</v>
      </c>
      <c r="R394" s="55" t="s">
        <v>193</v>
      </c>
      <c r="S394" s="116">
        <v>56429.47</v>
      </c>
      <c r="T394" s="55"/>
    </row>
    <row r="395" spans="1:21" ht="14">
      <c r="A395" s="55">
        <v>427903</v>
      </c>
      <c r="B395" s="55" t="s">
        <v>849</v>
      </c>
      <c r="C395" s="55" t="s">
        <v>60</v>
      </c>
      <c r="D395" s="55" t="s">
        <v>850</v>
      </c>
      <c r="E395" s="55" t="s">
        <v>778</v>
      </c>
      <c r="F395" s="57">
        <v>38677</v>
      </c>
      <c r="G395" s="57">
        <v>40909</v>
      </c>
      <c r="H395" s="57">
        <v>38677</v>
      </c>
      <c r="I395" s="57">
        <v>34677</v>
      </c>
      <c r="J395" s="55" t="s">
        <v>192</v>
      </c>
      <c r="K395" s="57">
        <v>41640</v>
      </c>
      <c r="L395" s="103"/>
      <c r="M395" s="109">
        <v>21</v>
      </c>
      <c r="N395" s="109" t="s">
        <v>5</v>
      </c>
      <c r="O395" s="57">
        <v>18872</v>
      </c>
      <c r="P395" s="55">
        <v>1</v>
      </c>
      <c r="Q395" s="55" t="s">
        <v>57</v>
      </c>
      <c r="R395" s="55" t="s">
        <v>193</v>
      </c>
      <c r="S395" s="116">
        <v>56429.47</v>
      </c>
      <c r="T395" s="55"/>
    </row>
    <row r="396" spans="1:21" ht="14">
      <c r="A396" s="55">
        <v>459228</v>
      </c>
      <c r="B396" s="55" t="s">
        <v>851</v>
      </c>
      <c r="C396" s="55" t="s">
        <v>106</v>
      </c>
      <c r="D396" s="55" t="s">
        <v>852</v>
      </c>
      <c r="E396" s="55" t="s">
        <v>775</v>
      </c>
      <c r="F396" s="57">
        <v>36661</v>
      </c>
      <c r="G396" s="57">
        <v>40909</v>
      </c>
      <c r="H396" s="57">
        <v>36661</v>
      </c>
      <c r="I396" s="57">
        <v>36292</v>
      </c>
      <c r="J396" s="55" t="s">
        <v>192</v>
      </c>
      <c r="K396" s="57">
        <v>41640</v>
      </c>
      <c r="L396" s="103"/>
      <c r="M396" s="109">
        <v>21</v>
      </c>
      <c r="N396" s="109" t="s">
        <v>5</v>
      </c>
      <c r="O396" s="57">
        <v>20569</v>
      </c>
      <c r="P396" s="55">
        <v>1</v>
      </c>
      <c r="Q396" s="55" t="s">
        <v>57</v>
      </c>
      <c r="R396" s="55" t="s">
        <v>193</v>
      </c>
      <c r="S396" s="116">
        <v>56429.47</v>
      </c>
      <c r="T396" s="55"/>
    </row>
    <row r="397" spans="1:21" ht="14">
      <c r="A397" s="55">
        <v>498335</v>
      </c>
      <c r="B397" s="55" t="s">
        <v>853</v>
      </c>
      <c r="C397" s="55" t="s">
        <v>60</v>
      </c>
      <c r="D397" s="55" t="s">
        <v>854</v>
      </c>
      <c r="E397" s="55" t="s">
        <v>772</v>
      </c>
      <c r="F397" s="57">
        <v>35345</v>
      </c>
      <c r="G397" s="57">
        <v>40909</v>
      </c>
      <c r="H397" s="57">
        <v>35345</v>
      </c>
      <c r="I397" s="57">
        <v>28491</v>
      </c>
      <c r="J397" s="55" t="s">
        <v>192</v>
      </c>
      <c r="K397" s="57">
        <v>41640</v>
      </c>
      <c r="L397" s="103"/>
      <c r="M397" s="109">
        <v>21</v>
      </c>
      <c r="N397" s="109" t="s">
        <v>5</v>
      </c>
      <c r="O397" s="57">
        <v>20275</v>
      </c>
      <c r="P397" s="55">
        <v>1</v>
      </c>
      <c r="Q397" s="55" t="s">
        <v>57</v>
      </c>
      <c r="R397" s="55" t="s">
        <v>193</v>
      </c>
      <c r="S397" s="116">
        <v>56429.47</v>
      </c>
      <c r="T397" s="55"/>
    </row>
    <row r="398" spans="1:21" ht="14">
      <c r="A398" s="55">
        <v>518552</v>
      </c>
      <c r="B398" s="55" t="s">
        <v>855</v>
      </c>
      <c r="C398" s="55" t="s">
        <v>53</v>
      </c>
      <c r="D398" s="55" t="s">
        <v>856</v>
      </c>
      <c r="E398" s="55" t="s">
        <v>772</v>
      </c>
      <c r="F398" s="57">
        <v>31562</v>
      </c>
      <c r="G398" s="57">
        <v>40909</v>
      </c>
      <c r="H398" s="57">
        <v>31562</v>
      </c>
      <c r="I398" s="57">
        <v>31562</v>
      </c>
      <c r="J398" s="55" t="s">
        <v>192</v>
      </c>
      <c r="K398" s="57">
        <v>41640</v>
      </c>
      <c r="L398" s="103"/>
      <c r="M398" s="109">
        <v>21</v>
      </c>
      <c r="N398" s="109" t="s">
        <v>5</v>
      </c>
      <c r="O398" s="57">
        <v>17729</v>
      </c>
      <c r="P398" s="55">
        <v>1</v>
      </c>
      <c r="Q398" s="55" t="s">
        <v>57</v>
      </c>
      <c r="R398" s="55" t="s">
        <v>193</v>
      </c>
      <c r="S398" s="116">
        <v>56429.47</v>
      </c>
      <c r="T398" s="55"/>
    </row>
    <row r="399" spans="1:21" ht="14">
      <c r="A399" s="55">
        <v>536757</v>
      </c>
      <c r="B399" s="55" t="s">
        <v>857</v>
      </c>
      <c r="C399" s="55" t="s">
        <v>112</v>
      </c>
      <c r="D399" s="55" t="s">
        <v>858</v>
      </c>
      <c r="E399" s="55" t="s">
        <v>778</v>
      </c>
      <c r="F399" s="57">
        <v>33117</v>
      </c>
      <c r="G399" s="57">
        <v>40909</v>
      </c>
      <c r="H399" s="57">
        <v>33117</v>
      </c>
      <c r="I399" s="57">
        <v>31614</v>
      </c>
      <c r="J399" s="55" t="s">
        <v>192</v>
      </c>
      <c r="K399" s="57">
        <v>41640</v>
      </c>
      <c r="L399" s="103"/>
      <c r="M399" s="109">
        <v>21</v>
      </c>
      <c r="N399" s="109" t="s">
        <v>5</v>
      </c>
      <c r="O399" s="57">
        <v>21935</v>
      </c>
      <c r="P399" s="55">
        <v>1</v>
      </c>
      <c r="Q399" s="55" t="s">
        <v>57</v>
      </c>
      <c r="R399" s="55" t="s">
        <v>193</v>
      </c>
      <c r="S399" s="116">
        <v>56429.47</v>
      </c>
      <c r="T399" s="55"/>
    </row>
    <row r="400" spans="1:21" ht="14">
      <c r="A400" s="55">
        <v>571571</v>
      </c>
      <c r="B400" s="55" t="s">
        <v>859</v>
      </c>
      <c r="C400" s="55" t="s">
        <v>53</v>
      </c>
      <c r="D400" s="55" t="s">
        <v>860</v>
      </c>
      <c r="E400" s="55" t="s">
        <v>772</v>
      </c>
      <c r="F400" s="57">
        <v>36900</v>
      </c>
      <c r="G400" s="57">
        <v>40909</v>
      </c>
      <c r="H400" s="57">
        <v>36900</v>
      </c>
      <c r="I400" s="57">
        <v>36745</v>
      </c>
      <c r="J400" s="55" t="s">
        <v>192</v>
      </c>
      <c r="K400" s="57">
        <v>41640</v>
      </c>
      <c r="L400" s="103"/>
      <c r="M400" s="109">
        <v>21</v>
      </c>
      <c r="N400" s="109" t="s">
        <v>5</v>
      </c>
      <c r="O400" s="57">
        <v>26721</v>
      </c>
      <c r="P400" s="55">
        <v>1</v>
      </c>
      <c r="Q400" s="55" t="s">
        <v>57</v>
      </c>
      <c r="R400" s="55" t="s">
        <v>193</v>
      </c>
      <c r="S400" s="116">
        <v>56429.47</v>
      </c>
      <c r="T400" s="55"/>
    </row>
    <row r="401" spans="1:20" ht="14">
      <c r="A401" s="55">
        <v>579530</v>
      </c>
      <c r="B401" s="55" t="s">
        <v>861</v>
      </c>
      <c r="C401" s="55" t="s">
        <v>60</v>
      </c>
      <c r="D401" s="55" t="s">
        <v>862</v>
      </c>
      <c r="E401" s="55" t="s">
        <v>772</v>
      </c>
      <c r="F401" s="57">
        <v>36262</v>
      </c>
      <c r="G401" s="57">
        <v>40909</v>
      </c>
      <c r="H401" s="57">
        <v>36262</v>
      </c>
      <c r="I401" s="57">
        <v>36262</v>
      </c>
      <c r="J401" s="55" t="s">
        <v>192</v>
      </c>
      <c r="K401" s="57">
        <v>41640</v>
      </c>
      <c r="L401" s="103"/>
      <c r="M401" s="109">
        <v>21</v>
      </c>
      <c r="N401" s="109" t="s">
        <v>5</v>
      </c>
      <c r="O401" s="57">
        <v>21019</v>
      </c>
      <c r="P401" s="55">
        <v>1</v>
      </c>
      <c r="Q401" s="55" t="s">
        <v>57</v>
      </c>
      <c r="R401" s="55" t="s">
        <v>193</v>
      </c>
      <c r="S401" s="116">
        <v>56429.47</v>
      </c>
      <c r="T401" s="55"/>
    </row>
    <row r="402" spans="1:20" ht="14">
      <c r="A402" s="55">
        <v>593021</v>
      </c>
      <c r="B402" s="55" t="s">
        <v>863</v>
      </c>
      <c r="C402" s="55" t="s">
        <v>106</v>
      </c>
      <c r="D402" s="55" t="s">
        <v>864</v>
      </c>
      <c r="E402" s="55" t="s">
        <v>865</v>
      </c>
      <c r="F402" s="57">
        <v>38047</v>
      </c>
      <c r="G402" s="57">
        <v>42005</v>
      </c>
      <c r="H402" s="57">
        <v>38047</v>
      </c>
      <c r="I402" s="57">
        <v>36434</v>
      </c>
      <c r="J402" s="55" t="s">
        <v>192</v>
      </c>
      <c r="K402" s="57">
        <v>41640</v>
      </c>
      <c r="L402" s="103"/>
      <c r="M402" s="109">
        <v>21</v>
      </c>
      <c r="N402" s="109" t="s">
        <v>5</v>
      </c>
      <c r="O402" s="57">
        <v>25619</v>
      </c>
      <c r="P402" s="55">
        <v>1</v>
      </c>
      <c r="Q402" s="55" t="s">
        <v>57</v>
      </c>
      <c r="R402" s="55" t="s">
        <v>193</v>
      </c>
      <c r="S402" s="116">
        <v>56429.47</v>
      </c>
      <c r="T402" s="55"/>
    </row>
    <row r="403" spans="1:20" ht="14">
      <c r="A403" s="55">
        <v>594527</v>
      </c>
      <c r="B403" s="55" t="s">
        <v>866</v>
      </c>
      <c r="C403" s="55" t="s">
        <v>53</v>
      </c>
      <c r="D403" s="55" t="s">
        <v>867</v>
      </c>
      <c r="E403" s="55" t="s">
        <v>868</v>
      </c>
      <c r="F403" s="57">
        <v>33298</v>
      </c>
      <c r="G403" s="57">
        <v>40909</v>
      </c>
      <c r="H403" s="57">
        <v>33298</v>
      </c>
      <c r="I403" s="57">
        <v>29304</v>
      </c>
      <c r="J403" s="55" t="s">
        <v>192</v>
      </c>
      <c r="K403" s="57">
        <v>41640</v>
      </c>
      <c r="L403" s="103"/>
      <c r="M403" s="109">
        <v>21</v>
      </c>
      <c r="N403" s="109" t="s">
        <v>5</v>
      </c>
      <c r="O403" s="57">
        <v>17430</v>
      </c>
      <c r="P403" s="55">
        <v>1</v>
      </c>
      <c r="Q403" s="55" t="s">
        <v>57</v>
      </c>
      <c r="R403" s="55" t="s">
        <v>193</v>
      </c>
      <c r="S403" s="116">
        <v>56429.47</v>
      </c>
      <c r="T403" s="55"/>
    </row>
    <row r="404" spans="1:20" ht="14">
      <c r="A404" s="55">
        <v>595411</v>
      </c>
      <c r="B404" s="55" t="s">
        <v>869</v>
      </c>
      <c r="C404" s="55" t="s">
        <v>53</v>
      </c>
      <c r="D404" s="55" t="s">
        <v>870</v>
      </c>
      <c r="E404" s="55" t="s">
        <v>830</v>
      </c>
      <c r="F404" s="57">
        <v>36269</v>
      </c>
      <c r="G404" s="57">
        <v>41275</v>
      </c>
      <c r="H404" s="57">
        <v>36269</v>
      </c>
      <c r="I404" s="57">
        <v>36269</v>
      </c>
      <c r="J404" s="55" t="s">
        <v>192</v>
      </c>
      <c r="K404" s="57">
        <v>41640</v>
      </c>
      <c r="L404" s="103"/>
      <c r="M404" s="109">
        <v>21</v>
      </c>
      <c r="N404" s="109" t="s">
        <v>5</v>
      </c>
      <c r="O404" s="57">
        <v>20124</v>
      </c>
      <c r="P404" s="55">
        <v>0.2</v>
      </c>
      <c r="Q404" s="55" t="s">
        <v>57</v>
      </c>
      <c r="R404" s="55" t="s">
        <v>193</v>
      </c>
      <c r="S404" s="116">
        <v>11285.89</v>
      </c>
      <c r="T404" s="55"/>
    </row>
    <row r="405" spans="1:20" ht="14">
      <c r="A405" s="55">
        <v>605197</v>
      </c>
      <c r="B405" s="55" t="s">
        <v>872</v>
      </c>
      <c r="C405" s="55" t="s">
        <v>60</v>
      </c>
      <c r="D405" s="55" t="s">
        <v>873</v>
      </c>
      <c r="E405" s="55" t="s">
        <v>772</v>
      </c>
      <c r="F405" s="57">
        <v>31547</v>
      </c>
      <c r="G405" s="57">
        <v>40909</v>
      </c>
      <c r="H405" s="57">
        <v>31547</v>
      </c>
      <c r="I405" s="57">
        <v>31547</v>
      </c>
      <c r="J405" s="55" t="s">
        <v>192</v>
      </c>
      <c r="K405" s="57">
        <v>41640</v>
      </c>
      <c r="L405" s="103"/>
      <c r="M405" s="109">
        <v>21</v>
      </c>
      <c r="N405" s="109" t="s">
        <v>5</v>
      </c>
      <c r="O405" s="57">
        <v>17344</v>
      </c>
      <c r="P405" s="55">
        <v>1</v>
      </c>
      <c r="Q405" s="55" t="s">
        <v>57</v>
      </c>
      <c r="R405" s="55" t="s">
        <v>193</v>
      </c>
      <c r="S405" s="116">
        <v>56429.47</v>
      </c>
      <c r="T405" s="55"/>
    </row>
    <row r="406" spans="1:20" ht="14">
      <c r="A406" s="55">
        <v>610012</v>
      </c>
      <c r="B406" s="55" t="s">
        <v>874</v>
      </c>
      <c r="C406" s="55" t="s">
        <v>60</v>
      </c>
      <c r="D406" s="55" t="s">
        <v>875</v>
      </c>
      <c r="E406" s="55" t="s">
        <v>778</v>
      </c>
      <c r="F406" s="57">
        <v>37327</v>
      </c>
      <c r="G406" s="57">
        <v>41640</v>
      </c>
      <c r="H406" s="57">
        <v>37327</v>
      </c>
      <c r="I406" s="57">
        <v>37032</v>
      </c>
      <c r="J406" s="55" t="s">
        <v>192</v>
      </c>
      <c r="K406" s="57">
        <v>41640</v>
      </c>
      <c r="L406" s="103"/>
      <c r="M406" s="109">
        <v>21</v>
      </c>
      <c r="N406" s="109" t="s">
        <v>5</v>
      </c>
      <c r="O406" s="57">
        <v>25881</v>
      </c>
      <c r="P406" s="55">
        <v>1</v>
      </c>
      <c r="Q406" s="55" t="s">
        <v>57</v>
      </c>
      <c r="R406" s="55" t="s">
        <v>193</v>
      </c>
      <c r="S406" s="116">
        <v>56429.47</v>
      </c>
      <c r="T406" s="55"/>
    </row>
    <row r="407" spans="1:20" ht="14">
      <c r="A407" s="55">
        <v>617411</v>
      </c>
      <c r="B407" s="55" t="s">
        <v>876</v>
      </c>
      <c r="C407" s="55" t="s">
        <v>106</v>
      </c>
      <c r="D407" s="55" t="s">
        <v>877</v>
      </c>
      <c r="E407" s="55" t="s">
        <v>778</v>
      </c>
      <c r="F407" s="57">
        <v>36312</v>
      </c>
      <c r="G407" s="57">
        <v>40909</v>
      </c>
      <c r="H407" s="57">
        <v>36312</v>
      </c>
      <c r="I407" s="57">
        <v>32783</v>
      </c>
      <c r="J407" s="55" t="s">
        <v>192</v>
      </c>
      <c r="K407" s="57">
        <v>41640</v>
      </c>
      <c r="L407" s="103"/>
      <c r="M407" s="109">
        <v>21</v>
      </c>
      <c r="N407" s="109" t="s">
        <v>5</v>
      </c>
      <c r="O407" s="57">
        <v>22907</v>
      </c>
      <c r="P407" s="55">
        <v>1</v>
      </c>
      <c r="Q407" s="55" t="s">
        <v>57</v>
      </c>
      <c r="R407" s="55" t="s">
        <v>193</v>
      </c>
      <c r="S407" s="116">
        <v>56429.47</v>
      </c>
      <c r="T407" s="55"/>
    </row>
    <row r="408" spans="1:20" ht="14">
      <c r="A408" s="55">
        <v>623730</v>
      </c>
      <c r="B408" s="55" t="s">
        <v>878</v>
      </c>
      <c r="C408" s="55" t="s">
        <v>53</v>
      </c>
      <c r="D408" s="55" t="s">
        <v>879</v>
      </c>
      <c r="E408" s="55" t="s">
        <v>772</v>
      </c>
      <c r="F408" s="57">
        <v>35926</v>
      </c>
      <c r="G408" s="57">
        <v>40909</v>
      </c>
      <c r="H408" s="57">
        <v>35926</v>
      </c>
      <c r="I408" s="57">
        <v>35926</v>
      </c>
      <c r="J408" s="55" t="s">
        <v>192</v>
      </c>
      <c r="K408" s="57">
        <v>41640</v>
      </c>
      <c r="L408" s="103"/>
      <c r="M408" s="109">
        <v>21</v>
      </c>
      <c r="N408" s="109" t="s">
        <v>5</v>
      </c>
      <c r="O408" s="57">
        <v>18805</v>
      </c>
      <c r="P408" s="55">
        <v>1</v>
      </c>
      <c r="Q408" s="55" t="s">
        <v>57</v>
      </c>
      <c r="R408" s="55" t="s">
        <v>193</v>
      </c>
      <c r="S408" s="116">
        <v>56429.47</v>
      </c>
      <c r="T408" s="55"/>
    </row>
    <row r="409" spans="1:20" ht="14">
      <c r="A409" s="55">
        <v>629203</v>
      </c>
      <c r="B409" s="55" t="s">
        <v>880</v>
      </c>
      <c r="C409" s="55" t="s">
        <v>66</v>
      </c>
      <c r="D409" s="55" t="s">
        <v>881</v>
      </c>
      <c r="E409" s="55" t="s">
        <v>783</v>
      </c>
      <c r="F409" s="57">
        <v>38169</v>
      </c>
      <c r="G409" s="57">
        <v>42005</v>
      </c>
      <c r="H409" s="57">
        <v>38169</v>
      </c>
      <c r="I409" s="57">
        <v>37196</v>
      </c>
      <c r="J409" s="55" t="s">
        <v>192</v>
      </c>
      <c r="K409" s="57">
        <v>41640</v>
      </c>
      <c r="L409" s="103"/>
      <c r="M409" s="109">
        <v>21</v>
      </c>
      <c r="N409" s="109" t="s">
        <v>5</v>
      </c>
      <c r="O409" s="57">
        <v>21509</v>
      </c>
      <c r="P409" s="55">
        <v>1</v>
      </c>
      <c r="Q409" s="55" t="s">
        <v>57</v>
      </c>
      <c r="R409" s="55" t="s">
        <v>193</v>
      </c>
      <c r="S409" s="116">
        <v>56429.47</v>
      </c>
      <c r="T409" s="55"/>
    </row>
    <row r="410" spans="1:20" ht="14">
      <c r="A410" s="55">
        <v>653306</v>
      </c>
      <c r="B410" s="55" t="s">
        <v>882</v>
      </c>
      <c r="C410" s="55" t="s">
        <v>106</v>
      </c>
      <c r="D410" s="55" t="s">
        <v>883</v>
      </c>
      <c r="E410" s="55" t="s">
        <v>778</v>
      </c>
      <c r="F410" s="57">
        <v>34973</v>
      </c>
      <c r="G410" s="57">
        <v>40909</v>
      </c>
      <c r="H410" s="57">
        <v>34973</v>
      </c>
      <c r="I410" s="57">
        <v>32875</v>
      </c>
      <c r="J410" s="55" t="s">
        <v>192</v>
      </c>
      <c r="K410" s="57">
        <v>41640</v>
      </c>
      <c r="L410" s="103"/>
      <c r="M410" s="109">
        <v>21</v>
      </c>
      <c r="N410" s="109" t="s">
        <v>5</v>
      </c>
      <c r="O410" s="57">
        <v>21911</v>
      </c>
      <c r="P410" s="55">
        <v>1</v>
      </c>
      <c r="Q410" s="55" t="s">
        <v>57</v>
      </c>
      <c r="R410" s="55" t="s">
        <v>193</v>
      </c>
      <c r="S410" s="116">
        <v>56429.47</v>
      </c>
      <c r="T410" s="55"/>
    </row>
    <row r="411" spans="1:20" ht="14">
      <c r="A411" s="55">
        <v>662186</v>
      </c>
      <c r="B411" s="55" t="s">
        <v>884</v>
      </c>
      <c r="C411" s="55" t="s">
        <v>106</v>
      </c>
      <c r="D411" s="55" t="s">
        <v>885</v>
      </c>
      <c r="E411" s="55" t="s">
        <v>772</v>
      </c>
      <c r="F411" s="57">
        <v>37104</v>
      </c>
      <c r="G411" s="57">
        <v>41640</v>
      </c>
      <c r="H411" s="57">
        <v>37104</v>
      </c>
      <c r="I411" s="57">
        <v>37104</v>
      </c>
      <c r="J411" s="55" t="s">
        <v>192</v>
      </c>
      <c r="K411" s="57">
        <v>41640</v>
      </c>
      <c r="L411" s="103"/>
      <c r="M411" s="109">
        <v>21</v>
      </c>
      <c r="N411" s="109" t="s">
        <v>5</v>
      </c>
      <c r="O411" s="57">
        <v>22563</v>
      </c>
      <c r="P411" s="55">
        <v>1</v>
      </c>
      <c r="Q411" s="55" t="s">
        <v>57</v>
      </c>
      <c r="R411" s="55" t="s">
        <v>193</v>
      </c>
      <c r="S411" s="116">
        <v>56429.47</v>
      </c>
      <c r="T411" s="55"/>
    </row>
    <row r="412" spans="1:20" ht="14">
      <c r="A412" s="55">
        <v>737233</v>
      </c>
      <c r="B412" s="55" t="s">
        <v>886</v>
      </c>
      <c r="C412" s="55" t="s">
        <v>53</v>
      </c>
      <c r="D412" s="55" t="s">
        <v>887</v>
      </c>
      <c r="E412" s="55" t="s">
        <v>778</v>
      </c>
      <c r="F412" s="57">
        <v>33117</v>
      </c>
      <c r="G412" s="57">
        <v>40909</v>
      </c>
      <c r="H412" s="57">
        <v>33117</v>
      </c>
      <c r="I412" s="57">
        <v>30081</v>
      </c>
      <c r="J412" s="55" t="s">
        <v>192</v>
      </c>
      <c r="K412" s="57">
        <v>41640</v>
      </c>
      <c r="L412" s="103"/>
      <c r="M412" s="109">
        <v>21</v>
      </c>
      <c r="N412" s="109" t="s">
        <v>5</v>
      </c>
      <c r="O412" s="57">
        <v>19595</v>
      </c>
      <c r="P412" s="55">
        <v>1</v>
      </c>
      <c r="Q412" s="55" t="s">
        <v>57</v>
      </c>
      <c r="R412" s="55" t="s">
        <v>193</v>
      </c>
      <c r="S412" s="116">
        <v>56429.47</v>
      </c>
      <c r="T412" s="55"/>
    </row>
    <row r="413" spans="1:20" ht="14">
      <c r="A413" s="55">
        <v>781337</v>
      </c>
      <c r="B413" s="55" t="s">
        <v>888</v>
      </c>
      <c r="C413" s="55" t="s">
        <v>112</v>
      </c>
      <c r="D413" s="55" t="s">
        <v>889</v>
      </c>
      <c r="E413" s="55" t="s">
        <v>778</v>
      </c>
      <c r="F413" s="57">
        <v>36008</v>
      </c>
      <c r="G413" s="57">
        <v>40909</v>
      </c>
      <c r="H413" s="57">
        <v>36008</v>
      </c>
      <c r="I413" s="57">
        <v>32944</v>
      </c>
      <c r="J413" s="55" t="s">
        <v>192</v>
      </c>
      <c r="K413" s="57">
        <v>41640</v>
      </c>
      <c r="L413" s="103"/>
      <c r="M413" s="109">
        <v>21</v>
      </c>
      <c r="N413" s="109" t="s">
        <v>5</v>
      </c>
      <c r="O413" s="57">
        <v>22683</v>
      </c>
      <c r="P413" s="55">
        <v>1</v>
      </c>
      <c r="Q413" s="55" t="s">
        <v>57</v>
      </c>
      <c r="R413" s="55" t="s">
        <v>193</v>
      </c>
      <c r="S413" s="116">
        <v>56429.47</v>
      </c>
      <c r="T413" s="55"/>
    </row>
    <row r="414" spans="1:20" ht="14">
      <c r="A414" s="55">
        <v>835756</v>
      </c>
      <c r="B414" s="55" t="s">
        <v>890</v>
      </c>
      <c r="C414" s="55" t="s">
        <v>53</v>
      </c>
      <c r="D414" s="55" t="s">
        <v>891</v>
      </c>
      <c r="E414" s="55" t="s">
        <v>778</v>
      </c>
      <c r="F414" s="57">
        <v>38169</v>
      </c>
      <c r="G414" s="57">
        <v>41275</v>
      </c>
      <c r="H414" s="57">
        <v>38169</v>
      </c>
      <c r="I414" s="57">
        <v>36586</v>
      </c>
      <c r="J414" s="55" t="s">
        <v>192</v>
      </c>
      <c r="K414" s="57">
        <v>41640</v>
      </c>
      <c r="L414" s="103"/>
      <c r="M414" s="109">
        <v>21</v>
      </c>
      <c r="N414" s="109" t="s">
        <v>5</v>
      </c>
      <c r="O414" s="57">
        <v>24570</v>
      </c>
      <c r="P414" s="55">
        <v>1</v>
      </c>
      <c r="Q414" s="55" t="s">
        <v>57</v>
      </c>
      <c r="R414" s="55" t="s">
        <v>193</v>
      </c>
      <c r="S414" s="116">
        <v>56429.47</v>
      </c>
      <c r="T414" s="55"/>
    </row>
    <row r="415" spans="1:20" ht="14">
      <c r="A415" s="55">
        <v>848631</v>
      </c>
      <c r="B415" s="55" t="s">
        <v>892</v>
      </c>
      <c r="C415" s="55" t="s">
        <v>106</v>
      </c>
      <c r="D415" s="55" t="s">
        <v>893</v>
      </c>
      <c r="E415" s="55" t="s">
        <v>778</v>
      </c>
      <c r="F415" s="57">
        <v>35947</v>
      </c>
      <c r="G415" s="57">
        <v>40909</v>
      </c>
      <c r="H415" s="57">
        <v>35947</v>
      </c>
      <c r="I415" s="57">
        <v>35947</v>
      </c>
      <c r="J415" s="55" t="s">
        <v>192</v>
      </c>
      <c r="K415" s="57">
        <v>41640</v>
      </c>
      <c r="L415" s="103"/>
      <c r="M415" s="109">
        <v>21</v>
      </c>
      <c r="N415" s="109" t="s">
        <v>5</v>
      </c>
      <c r="O415" s="57">
        <v>19647</v>
      </c>
      <c r="P415" s="55">
        <v>1</v>
      </c>
      <c r="Q415" s="55" t="s">
        <v>57</v>
      </c>
      <c r="R415" s="55" t="s">
        <v>193</v>
      </c>
      <c r="S415" s="116">
        <v>56429.47</v>
      </c>
      <c r="T415" s="55"/>
    </row>
    <row r="416" spans="1:20" ht="14">
      <c r="A416" s="55">
        <v>910595</v>
      </c>
      <c r="B416" s="55" t="s">
        <v>894</v>
      </c>
      <c r="C416" s="55" t="s">
        <v>106</v>
      </c>
      <c r="D416" s="55" t="s">
        <v>895</v>
      </c>
      <c r="E416" s="55" t="s">
        <v>772</v>
      </c>
      <c r="F416" s="57">
        <v>37417</v>
      </c>
      <c r="G416" s="57">
        <v>40909</v>
      </c>
      <c r="H416" s="57">
        <v>37417</v>
      </c>
      <c r="I416" s="57">
        <v>36544</v>
      </c>
      <c r="J416" s="55" t="s">
        <v>192</v>
      </c>
      <c r="K416" s="57">
        <v>41640</v>
      </c>
      <c r="L416" s="103"/>
      <c r="M416" s="109">
        <v>21</v>
      </c>
      <c r="N416" s="109" t="s">
        <v>5</v>
      </c>
      <c r="O416" s="57">
        <v>28148</v>
      </c>
      <c r="P416" s="55">
        <v>1</v>
      </c>
      <c r="Q416" s="55" t="s">
        <v>57</v>
      </c>
      <c r="R416" s="55" t="s">
        <v>193</v>
      </c>
      <c r="S416" s="116">
        <v>56429.47</v>
      </c>
      <c r="T416" s="55"/>
    </row>
    <row r="417" spans="1:20" ht="14">
      <c r="A417" s="55">
        <v>937200</v>
      </c>
      <c r="B417" s="55" t="s">
        <v>896</v>
      </c>
      <c r="C417" s="55" t="s">
        <v>112</v>
      </c>
      <c r="D417" s="55" t="s">
        <v>897</v>
      </c>
      <c r="E417" s="55" t="s">
        <v>778</v>
      </c>
      <c r="F417" s="57">
        <v>36708</v>
      </c>
      <c r="G417" s="57">
        <v>40909</v>
      </c>
      <c r="H417" s="57">
        <v>36708</v>
      </c>
      <c r="I417" s="57">
        <v>34771</v>
      </c>
      <c r="J417" s="55" t="s">
        <v>192</v>
      </c>
      <c r="K417" s="57">
        <v>41640</v>
      </c>
      <c r="L417" s="103"/>
      <c r="M417" s="109">
        <v>21</v>
      </c>
      <c r="N417" s="109" t="s">
        <v>5</v>
      </c>
      <c r="O417" s="57">
        <v>25981</v>
      </c>
      <c r="P417" s="55">
        <v>1</v>
      </c>
      <c r="Q417" s="55" t="s">
        <v>57</v>
      </c>
      <c r="R417" s="55" t="s">
        <v>193</v>
      </c>
      <c r="S417" s="116">
        <v>56429.47</v>
      </c>
      <c r="T417" s="55"/>
    </row>
    <row r="418" spans="1:20" ht="14">
      <c r="A418" s="55">
        <v>964759</v>
      </c>
      <c r="B418" s="55" t="s">
        <v>898</v>
      </c>
      <c r="C418" s="55" t="s">
        <v>60</v>
      </c>
      <c r="D418" s="55" t="s">
        <v>899</v>
      </c>
      <c r="E418" s="55" t="s">
        <v>868</v>
      </c>
      <c r="F418" s="57">
        <v>38327</v>
      </c>
      <c r="G418" s="57">
        <v>42005</v>
      </c>
      <c r="H418" s="57">
        <v>38327</v>
      </c>
      <c r="I418" s="57">
        <v>35947</v>
      </c>
      <c r="J418" s="55" t="s">
        <v>192</v>
      </c>
      <c r="K418" s="57">
        <v>41640</v>
      </c>
      <c r="L418" s="103"/>
      <c r="M418" s="109">
        <v>21</v>
      </c>
      <c r="N418" s="109" t="s">
        <v>5</v>
      </c>
      <c r="O418" s="57">
        <v>26833</v>
      </c>
      <c r="P418" s="55">
        <v>1</v>
      </c>
      <c r="Q418" s="55" t="s">
        <v>57</v>
      </c>
      <c r="R418" s="55" t="s">
        <v>193</v>
      </c>
      <c r="S418" s="116">
        <v>56429.47</v>
      </c>
      <c r="T418" s="55"/>
    </row>
    <row r="419" spans="1:20" ht="14">
      <c r="A419" s="55">
        <v>976795</v>
      </c>
      <c r="B419" s="55" t="s">
        <v>900</v>
      </c>
      <c r="C419" s="55" t="s">
        <v>106</v>
      </c>
      <c r="D419" s="55" t="s">
        <v>901</v>
      </c>
      <c r="E419" s="55" t="s">
        <v>775</v>
      </c>
      <c r="F419" s="57">
        <v>37159</v>
      </c>
      <c r="G419" s="57">
        <v>42005</v>
      </c>
      <c r="H419" s="57">
        <v>37159</v>
      </c>
      <c r="I419" s="57">
        <v>37159</v>
      </c>
      <c r="J419" s="55" t="s">
        <v>192</v>
      </c>
      <c r="K419" s="57">
        <v>41640</v>
      </c>
      <c r="L419" s="103"/>
      <c r="M419" s="109">
        <v>21</v>
      </c>
      <c r="N419" s="109" t="s">
        <v>5</v>
      </c>
      <c r="O419" s="57">
        <v>27456</v>
      </c>
      <c r="P419" s="55">
        <v>1</v>
      </c>
      <c r="Q419" s="55" t="s">
        <v>57</v>
      </c>
      <c r="R419" s="55" t="s">
        <v>193</v>
      </c>
      <c r="S419" s="116">
        <v>56429.47</v>
      </c>
      <c r="T419" s="55"/>
    </row>
    <row r="420" spans="1:20" ht="14">
      <c r="A420" s="55">
        <v>987508</v>
      </c>
      <c r="B420" s="55" t="s">
        <v>902</v>
      </c>
      <c r="C420" s="55" t="s">
        <v>106</v>
      </c>
      <c r="D420" s="55" t="s">
        <v>903</v>
      </c>
      <c r="E420" s="55" t="s">
        <v>778</v>
      </c>
      <c r="F420" s="57">
        <v>36207</v>
      </c>
      <c r="G420" s="57">
        <v>40909</v>
      </c>
      <c r="H420" s="57">
        <v>36207</v>
      </c>
      <c r="I420" s="57">
        <v>34936</v>
      </c>
      <c r="J420" s="55" t="s">
        <v>192</v>
      </c>
      <c r="K420" s="57">
        <v>41640</v>
      </c>
      <c r="L420" s="103"/>
      <c r="M420" s="109">
        <v>21</v>
      </c>
      <c r="N420" s="109" t="s">
        <v>5</v>
      </c>
      <c r="O420" s="57">
        <v>27563</v>
      </c>
      <c r="P420" s="55">
        <v>1</v>
      </c>
      <c r="Q420" s="55" t="s">
        <v>57</v>
      </c>
      <c r="R420" s="55" t="s">
        <v>193</v>
      </c>
      <c r="S420" s="116">
        <v>56429.47</v>
      </c>
      <c r="T420" s="55"/>
    </row>
    <row r="421" spans="1:20" ht="14">
      <c r="A421" s="55">
        <v>1016021</v>
      </c>
      <c r="B421" s="55" t="s">
        <v>904</v>
      </c>
      <c r="C421" s="55" t="s">
        <v>53</v>
      </c>
      <c r="D421" s="55" t="s">
        <v>905</v>
      </c>
      <c r="E421" s="55" t="s">
        <v>868</v>
      </c>
      <c r="F421" s="57">
        <v>37438</v>
      </c>
      <c r="G421" s="57">
        <v>41640</v>
      </c>
      <c r="H421" s="57">
        <v>37438</v>
      </c>
      <c r="I421" s="57">
        <v>36766</v>
      </c>
      <c r="J421" s="55" t="s">
        <v>192</v>
      </c>
      <c r="K421" s="57">
        <v>41640</v>
      </c>
      <c r="L421" s="103"/>
      <c r="M421" s="109">
        <v>21</v>
      </c>
      <c r="N421" s="109" t="s">
        <v>5</v>
      </c>
      <c r="O421" s="57">
        <v>21591</v>
      </c>
      <c r="P421" s="55">
        <v>1</v>
      </c>
      <c r="Q421" s="55" t="s">
        <v>57</v>
      </c>
      <c r="R421" s="55" t="s">
        <v>193</v>
      </c>
      <c r="S421" s="116">
        <v>56429.47</v>
      </c>
      <c r="T421" s="55"/>
    </row>
    <row r="422" spans="1:20" ht="14">
      <c r="A422" s="55">
        <v>1028624</v>
      </c>
      <c r="B422" s="55" t="s">
        <v>906</v>
      </c>
      <c r="C422" s="55" t="s">
        <v>53</v>
      </c>
      <c r="D422" s="55" t="s">
        <v>907</v>
      </c>
      <c r="E422" s="55" t="s">
        <v>772</v>
      </c>
      <c r="F422" s="57">
        <v>37438</v>
      </c>
      <c r="G422" s="57">
        <v>42005</v>
      </c>
      <c r="H422" s="57">
        <v>37438</v>
      </c>
      <c r="I422" s="57">
        <v>36719</v>
      </c>
      <c r="J422" s="55" t="s">
        <v>192</v>
      </c>
      <c r="K422" s="57">
        <v>41640</v>
      </c>
      <c r="L422" s="103"/>
      <c r="M422" s="109">
        <v>21</v>
      </c>
      <c r="N422" s="109" t="s">
        <v>5</v>
      </c>
      <c r="O422" s="57">
        <v>23759</v>
      </c>
      <c r="P422" s="55">
        <v>1</v>
      </c>
      <c r="Q422" s="55" t="s">
        <v>57</v>
      </c>
      <c r="R422" s="55" t="s">
        <v>193</v>
      </c>
      <c r="S422" s="116">
        <v>56429.47</v>
      </c>
      <c r="T422" s="55"/>
    </row>
    <row r="423" spans="1:20" ht="14">
      <c r="A423" s="55">
        <v>1109003</v>
      </c>
      <c r="B423" s="55" t="s">
        <v>908</v>
      </c>
      <c r="C423" s="55" t="s">
        <v>60</v>
      </c>
      <c r="D423" s="55" t="s">
        <v>909</v>
      </c>
      <c r="E423" s="55" t="s">
        <v>772</v>
      </c>
      <c r="F423" s="57">
        <v>34974</v>
      </c>
      <c r="G423" s="57">
        <v>40909</v>
      </c>
      <c r="H423" s="57">
        <v>34974</v>
      </c>
      <c r="I423" s="57">
        <v>34974</v>
      </c>
      <c r="J423" s="55" t="s">
        <v>192</v>
      </c>
      <c r="K423" s="57">
        <v>41640</v>
      </c>
      <c r="L423" s="103"/>
      <c r="M423" s="109">
        <v>21</v>
      </c>
      <c r="N423" s="109" t="s">
        <v>5</v>
      </c>
      <c r="O423" s="57">
        <v>20227</v>
      </c>
      <c r="P423" s="55">
        <v>1</v>
      </c>
      <c r="Q423" s="55" t="s">
        <v>57</v>
      </c>
      <c r="R423" s="55" t="s">
        <v>193</v>
      </c>
      <c r="S423" s="116">
        <v>56429.47</v>
      </c>
      <c r="T423" s="55"/>
    </row>
    <row r="424" spans="1:20" ht="14">
      <c r="A424" s="55">
        <v>1117573</v>
      </c>
      <c r="B424" s="55" t="s">
        <v>910</v>
      </c>
      <c r="C424" s="55" t="s">
        <v>106</v>
      </c>
      <c r="D424" s="55" t="s">
        <v>911</v>
      </c>
      <c r="E424" s="55" t="s">
        <v>865</v>
      </c>
      <c r="F424" s="57">
        <v>38049</v>
      </c>
      <c r="G424" s="57">
        <v>40909</v>
      </c>
      <c r="H424" s="57">
        <v>38049</v>
      </c>
      <c r="I424" s="57">
        <v>36348</v>
      </c>
      <c r="J424" s="55" t="s">
        <v>192</v>
      </c>
      <c r="K424" s="57">
        <v>41640</v>
      </c>
      <c r="L424" s="103"/>
      <c r="M424" s="109">
        <v>21</v>
      </c>
      <c r="N424" s="109" t="s">
        <v>5</v>
      </c>
      <c r="O424" s="57">
        <v>27370</v>
      </c>
      <c r="P424" s="55">
        <v>1</v>
      </c>
      <c r="Q424" s="55" t="s">
        <v>57</v>
      </c>
      <c r="R424" s="55" t="s">
        <v>193</v>
      </c>
      <c r="S424" s="116">
        <v>56429.47</v>
      </c>
      <c r="T424" s="55"/>
    </row>
    <row r="425" spans="1:20" ht="14">
      <c r="A425" s="55">
        <v>1124210</v>
      </c>
      <c r="B425" s="55" t="s">
        <v>912</v>
      </c>
      <c r="C425" s="55" t="s">
        <v>112</v>
      </c>
      <c r="D425" s="55" t="s">
        <v>913</v>
      </c>
      <c r="E425" s="55" t="s">
        <v>778</v>
      </c>
      <c r="F425" s="57">
        <v>36731</v>
      </c>
      <c r="G425" s="57">
        <v>41275</v>
      </c>
      <c r="H425" s="57">
        <v>36731</v>
      </c>
      <c r="I425" s="57">
        <v>36731</v>
      </c>
      <c r="J425" s="55" t="s">
        <v>192</v>
      </c>
      <c r="K425" s="57">
        <v>41640</v>
      </c>
      <c r="L425" s="103"/>
      <c r="M425" s="109">
        <v>21</v>
      </c>
      <c r="N425" s="109" t="s">
        <v>5</v>
      </c>
      <c r="O425" s="57">
        <v>15622</v>
      </c>
      <c r="P425" s="55">
        <v>1</v>
      </c>
      <c r="Q425" s="55" t="s">
        <v>57</v>
      </c>
      <c r="R425" s="55" t="s">
        <v>193</v>
      </c>
      <c r="S425" s="116">
        <v>56429.47</v>
      </c>
      <c r="T425" s="55"/>
    </row>
    <row r="426" spans="1:20" ht="14">
      <c r="A426" s="55">
        <v>1178403</v>
      </c>
      <c r="B426" s="55" t="s">
        <v>914</v>
      </c>
      <c r="C426" s="55" t="s">
        <v>53</v>
      </c>
      <c r="D426" s="55" t="s">
        <v>915</v>
      </c>
      <c r="E426" s="55" t="s">
        <v>772</v>
      </c>
      <c r="F426" s="57">
        <v>38660</v>
      </c>
      <c r="G426" s="57">
        <v>40909</v>
      </c>
      <c r="H426" s="57">
        <v>38660</v>
      </c>
      <c r="I426" s="57">
        <v>36983</v>
      </c>
      <c r="J426" s="55" t="s">
        <v>192</v>
      </c>
      <c r="K426" s="57">
        <v>41640</v>
      </c>
      <c r="L426" s="103"/>
      <c r="M426" s="109">
        <v>21</v>
      </c>
      <c r="N426" s="109" t="s">
        <v>5</v>
      </c>
      <c r="O426" s="57">
        <v>28553</v>
      </c>
      <c r="P426" s="55">
        <v>1</v>
      </c>
      <c r="Q426" s="55" t="s">
        <v>57</v>
      </c>
      <c r="R426" s="55" t="s">
        <v>193</v>
      </c>
      <c r="S426" s="116">
        <v>56429.47</v>
      </c>
      <c r="T426" s="55"/>
    </row>
    <row r="427" spans="1:20" ht="14">
      <c r="A427" s="55">
        <v>1184348</v>
      </c>
      <c r="B427" s="55" t="s">
        <v>916</v>
      </c>
      <c r="C427" s="55" t="s">
        <v>106</v>
      </c>
      <c r="D427" s="55" t="s">
        <v>917</v>
      </c>
      <c r="E427" s="55" t="s">
        <v>772</v>
      </c>
      <c r="F427" s="57">
        <v>37559</v>
      </c>
      <c r="G427" s="57">
        <v>40909</v>
      </c>
      <c r="H427" s="57">
        <v>37559</v>
      </c>
      <c r="I427" s="57">
        <v>36227</v>
      </c>
      <c r="J427" s="55" t="s">
        <v>192</v>
      </c>
      <c r="K427" s="57">
        <v>41640</v>
      </c>
      <c r="L427" s="103"/>
      <c r="M427" s="109">
        <v>21</v>
      </c>
      <c r="N427" s="109" t="s">
        <v>5</v>
      </c>
      <c r="O427" s="57">
        <v>27263</v>
      </c>
      <c r="P427" s="55">
        <v>1</v>
      </c>
      <c r="Q427" s="55" t="s">
        <v>57</v>
      </c>
      <c r="R427" s="55" t="s">
        <v>193</v>
      </c>
      <c r="S427" s="116">
        <v>56429.47</v>
      </c>
      <c r="T427" s="55"/>
    </row>
    <row r="428" spans="1:20" ht="14">
      <c r="A428" s="55">
        <v>1189486</v>
      </c>
      <c r="B428" s="55" t="s">
        <v>918</v>
      </c>
      <c r="C428" s="55" t="s">
        <v>106</v>
      </c>
      <c r="D428" s="55" t="s">
        <v>919</v>
      </c>
      <c r="E428" s="55" t="s">
        <v>865</v>
      </c>
      <c r="F428" s="57">
        <v>36164</v>
      </c>
      <c r="G428" s="57">
        <v>40909</v>
      </c>
      <c r="H428" s="57">
        <v>36164</v>
      </c>
      <c r="I428" s="57">
        <v>35613</v>
      </c>
      <c r="J428" s="55" t="s">
        <v>192</v>
      </c>
      <c r="K428" s="57">
        <v>41640</v>
      </c>
      <c r="L428" s="103"/>
      <c r="M428" s="109">
        <v>21</v>
      </c>
      <c r="N428" s="109" t="s">
        <v>5</v>
      </c>
      <c r="O428" s="57">
        <v>19998</v>
      </c>
      <c r="P428" s="55">
        <v>1</v>
      </c>
      <c r="Q428" s="55" t="s">
        <v>57</v>
      </c>
      <c r="R428" s="55" t="s">
        <v>193</v>
      </c>
      <c r="S428" s="116">
        <v>56429.47</v>
      </c>
      <c r="T428" s="55"/>
    </row>
    <row r="429" spans="1:20" ht="14">
      <c r="A429" s="55">
        <v>1215018</v>
      </c>
      <c r="B429" s="55" t="s">
        <v>920</v>
      </c>
      <c r="C429" s="55" t="s">
        <v>60</v>
      </c>
      <c r="D429" s="55" t="s">
        <v>921</v>
      </c>
      <c r="E429" s="55" t="s">
        <v>772</v>
      </c>
      <c r="F429" s="57">
        <v>37025</v>
      </c>
      <c r="G429" s="57">
        <v>41275</v>
      </c>
      <c r="H429" s="57">
        <v>37025</v>
      </c>
      <c r="I429" s="57">
        <v>36173</v>
      </c>
      <c r="J429" s="55" t="s">
        <v>192</v>
      </c>
      <c r="K429" s="57">
        <v>41640</v>
      </c>
      <c r="L429" s="103"/>
      <c r="M429" s="109">
        <v>21</v>
      </c>
      <c r="N429" s="109" t="s">
        <v>5</v>
      </c>
      <c r="O429" s="57">
        <v>18217</v>
      </c>
      <c r="P429" s="55">
        <v>1</v>
      </c>
      <c r="Q429" s="55" t="s">
        <v>57</v>
      </c>
      <c r="R429" s="55" t="s">
        <v>193</v>
      </c>
      <c r="S429" s="116">
        <v>56429.47</v>
      </c>
      <c r="T429" s="55"/>
    </row>
    <row r="430" spans="1:20" ht="14">
      <c r="A430" s="55">
        <v>1240020</v>
      </c>
      <c r="B430" s="55" t="s">
        <v>922</v>
      </c>
      <c r="C430" s="55" t="s">
        <v>66</v>
      </c>
      <c r="D430" s="55" t="s">
        <v>923</v>
      </c>
      <c r="E430" s="55" t="s">
        <v>778</v>
      </c>
      <c r="F430" s="57">
        <v>36843</v>
      </c>
      <c r="G430" s="57">
        <v>41275</v>
      </c>
      <c r="H430" s="57">
        <v>36843</v>
      </c>
      <c r="I430" s="57">
        <v>36234</v>
      </c>
      <c r="J430" s="55" t="s">
        <v>192</v>
      </c>
      <c r="K430" s="57">
        <v>41640</v>
      </c>
      <c r="L430" s="103"/>
      <c r="M430" s="109">
        <v>21</v>
      </c>
      <c r="N430" s="109" t="s">
        <v>5</v>
      </c>
      <c r="O430" s="57">
        <v>28783</v>
      </c>
      <c r="P430" s="55">
        <v>1</v>
      </c>
      <c r="Q430" s="55" t="s">
        <v>57</v>
      </c>
      <c r="R430" s="55" t="s">
        <v>193</v>
      </c>
      <c r="S430" s="116">
        <v>56429.47</v>
      </c>
      <c r="T430" s="55"/>
    </row>
    <row r="431" spans="1:20" ht="14">
      <c r="A431" s="55">
        <v>1282506</v>
      </c>
      <c r="B431" s="55" t="s">
        <v>924</v>
      </c>
      <c r="C431" s="55" t="s">
        <v>60</v>
      </c>
      <c r="D431" s="55" t="s">
        <v>925</v>
      </c>
      <c r="E431" s="55" t="s">
        <v>926</v>
      </c>
      <c r="F431" s="57">
        <v>38169</v>
      </c>
      <c r="G431" s="57">
        <v>41640</v>
      </c>
      <c r="H431" s="57">
        <v>38169</v>
      </c>
      <c r="I431" s="57">
        <v>36913</v>
      </c>
      <c r="J431" s="55" t="s">
        <v>192</v>
      </c>
      <c r="K431" s="57">
        <v>41640</v>
      </c>
      <c r="L431" s="103"/>
      <c r="M431" s="109">
        <v>21</v>
      </c>
      <c r="N431" s="109" t="s">
        <v>5</v>
      </c>
      <c r="O431" s="57">
        <v>26064</v>
      </c>
      <c r="P431" s="55">
        <v>1</v>
      </c>
      <c r="Q431" s="55" t="s">
        <v>57</v>
      </c>
      <c r="R431" s="55" t="s">
        <v>193</v>
      </c>
      <c r="S431" s="116">
        <v>56429.47</v>
      </c>
      <c r="T431" s="55"/>
    </row>
    <row r="432" spans="1:20" ht="14">
      <c r="A432" s="55">
        <v>1316401</v>
      </c>
      <c r="B432" s="55" t="s">
        <v>927</v>
      </c>
      <c r="C432" s="55" t="s">
        <v>106</v>
      </c>
      <c r="D432" s="55" t="s">
        <v>928</v>
      </c>
      <c r="E432" s="55" t="s">
        <v>772</v>
      </c>
      <c r="F432" s="57">
        <v>36502</v>
      </c>
      <c r="G432" s="57">
        <v>40909</v>
      </c>
      <c r="H432" s="57">
        <v>36502</v>
      </c>
      <c r="I432" s="57">
        <v>36502</v>
      </c>
      <c r="J432" s="55" t="s">
        <v>192</v>
      </c>
      <c r="K432" s="57">
        <v>41640</v>
      </c>
      <c r="L432" s="103"/>
      <c r="M432" s="109">
        <v>21</v>
      </c>
      <c r="N432" s="109" t="s">
        <v>5</v>
      </c>
      <c r="O432" s="57">
        <v>29301</v>
      </c>
      <c r="P432" s="55">
        <v>1</v>
      </c>
      <c r="Q432" s="55" t="s">
        <v>57</v>
      </c>
      <c r="R432" s="55" t="s">
        <v>193</v>
      </c>
      <c r="S432" s="116">
        <v>56429.47</v>
      </c>
      <c r="T432" s="55"/>
    </row>
    <row r="433" spans="1:21" ht="14">
      <c r="A433" s="55">
        <v>1342586</v>
      </c>
      <c r="B433" s="55" t="s">
        <v>929</v>
      </c>
      <c r="C433" s="55" t="s">
        <v>66</v>
      </c>
      <c r="D433" s="55" t="s">
        <v>930</v>
      </c>
      <c r="E433" s="55" t="s">
        <v>778</v>
      </c>
      <c r="F433" s="57">
        <v>38552</v>
      </c>
      <c r="G433" s="57">
        <v>41640</v>
      </c>
      <c r="H433" s="57">
        <v>38552</v>
      </c>
      <c r="I433" s="57">
        <v>36705</v>
      </c>
      <c r="J433" s="55" t="s">
        <v>192</v>
      </c>
      <c r="K433" s="57">
        <v>41640</v>
      </c>
      <c r="L433" s="103"/>
      <c r="M433" s="109">
        <v>21</v>
      </c>
      <c r="N433" s="109" t="s">
        <v>5</v>
      </c>
      <c r="O433" s="57">
        <v>29411</v>
      </c>
      <c r="P433" s="55">
        <v>1</v>
      </c>
      <c r="Q433" s="55" t="s">
        <v>57</v>
      </c>
      <c r="R433" s="55" t="s">
        <v>193</v>
      </c>
      <c r="S433" s="116">
        <v>56429.47</v>
      </c>
      <c r="T433" s="55"/>
    </row>
    <row r="434" spans="1:21" ht="14">
      <c r="A434" s="55">
        <v>1364031</v>
      </c>
      <c r="B434" s="55" t="s">
        <v>931</v>
      </c>
      <c r="C434" s="55" t="s">
        <v>106</v>
      </c>
      <c r="D434" s="55" t="s">
        <v>932</v>
      </c>
      <c r="E434" s="55" t="s">
        <v>805</v>
      </c>
      <c r="F434" s="57">
        <v>38358</v>
      </c>
      <c r="G434" s="57">
        <v>40909</v>
      </c>
      <c r="H434" s="57">
        <v>38358</v>
      </c>
      <c r="I434" s="57">
        <v>37025</v>
      </c>
      <c r="J434" s="55" t="s">
        <v>192</v>
      </c>
      <c r="K434" s="57">
        <v>41640</v>
      </c>
      <c r="L434" s="103"/>
      <c r="M434" s="109">
        <v>21</v>
      </c>
      <c r="N434" s="109" t="s">
        <v>5</v>
      </c>
      <c r="O434" s="57">
        <v>26765</v>
      </c>
      <c r="P434" s="55">
        <v>1</v>
      </c>
      <c r="Q434" s="55" t="s">
        <v>57</v>
      </c>
      <c r="R434" s="55" t="s">
        <v>193</v>
      </c>
      <c r="S434" s="116">
        <v>56429.47</v>
      </c>
      <c r="T434" s="55"/>
    </row>
    <row r="435" spans="1:21" ht="14">
      <c r="A435" s="55">
        <v>1433303</v>
      </c>
      <c r="B435" s="55" t="s">
        <v>933</v>
      </c>
      <c r="C435" s="55" t="s">
        <v>106</v>
      </c>
      <c r="D435" s="55" t="s">
        <v>934</v>
      </c>
      <c r="E435" s="55" t="s">
        <v>778</v>
      </c>
      <c r="F435" s="57">
        <v>38272</v>
      </c>
      <c r="G435" s="57">
        <v>41640</v>
      </c>
      <c r="H435" s="57">
        <v>38272</v>
      </c>
      <c r="I435" s="57">
        <v>38272</v>
      </c>
      <c r="J435" s="55" t="s">
        <v>192</v>
      </c>
      <c r="K435" s="57">
        <v>41640</v>
      </c>
      <c r="L435" s="103"/>
      <c r="M435" s="109">
        <v>21</v>
      </c>
      <c r="N435" s="109" t="s">
        <v>5</v>
      </c>
      <c r="O435" s="57">
        <v>27657</v>
      </c>
      <c r="P435" s="55">
        <v>1</v>
      </c>
      <c r="Q435" s="55" t="s">
        <v>57</v>
      </c>
      <c r="R435" s="55" t="s">
        <v>193</v>
      </c>
      <c r="S435" s="116">
        <v>56429.47</v>
      </c>
      <c r="T435" s="55"/>
    </row>
    <row r="436" spans="1:21" ht="14">
      <c r="A436" s="55">
        <v>1434314</v>
      </c>
      <c r="B436" s="55" t="s">
        <v>935</v>
      </c>
      <c r="C436" s="55" t="s">
        <v>60</v>
      </c>
      <c r="D436" s="55" t="s">
        <v>936</v>
      </c>
      <c r="E436" s="55" t="s">
        <v>772</v>
      </c>
      <c r="F436" s="57">
        <v>36465</v>
      </c>
      <c r="G436" s="57">
        <v>40909</v>
      </c>
      <c r="H436" s="57">
        <v>36465</v>
      </c>
      <c r="I436" s="57">
        <v>36304</v>
      </c>
      <c r="J436" s="55" t="s">
        <v>192</v>
      </c>
      <c r="K436" s="57">
        <v>41640</v>
      </c>
      <c r="L436" s="103"/>
      <c r="M436" s="109">
        <v>21</v>
      </c>
      <c r="N436" s="109" t="s">
        <v>5</v>
      </c>
      <c r="O436" s="57">
        <v>27244</v>
      </c>
      <c r="P436" s="55">
        <v>1</v>
      </c>
      <c r="Q436" s="55" t="s">
        <v>57</v>
      </c>
      <c r="R436" s="55" t="s">
        <v>193</v>
      </c>
      <c r="S436" s="116">
        <v>56429.47</v>
      </c>
      <c r="T436" s="55"/>
    </row>
    <row r="437" spans="1:21" ht="14">
      <c r="A437" s="55">
        <v>1538181</v>
      </c>
      <c r="B437" s="55" t="s">
        <v>937</v>
      </c>
      <c r="C437" s="55" t="s">
        <v>106</v>
      </c>
      <c r="D437" s="55" t="s">
        <v>938</v>
      </c>
      <c r="E437" s="55" t="s">
        <v>865</v>
      </c>
      <c r="F437" s="57">
        <v>37165</v>
      </c>
      <c r="G437" s="57">
        <v>40909</v>
      </c>
      <c r="H437" s="57">
        <v>37165</v>
      </c>
      <c r="I437" s="57">
        <v>37165</v>
      </c>
      <c r="J437" s="55" t="s">
        <v>192</v>
      </c>
      <c r="K437" s="57">
        <v>41640</v>
      </c>
      <c r="L437" s="103"/>
      <c r="M437" s="109">
        <v>21</v>
      </c>
      <c r="N437" s="109" t="s">
        <v>5</v>
      </c>
      <c r="O437" s="57">
        <v>19558</v>
      </c>
      <c r="P437" s="55">
        <v>1</v>
      </c>
      <c r="Q437" s="55" t="s">
        <v>57</v>
      </c>
      <c r="R437" s="55" t="s">
        <v>193</v>
      </c>
      <c r="S437" s="116">
        <v>56429.47</v>
      </c>
      <c r="T437" s="55"/>
    </row>
    <row r="438" spans="1:21" ht="14">
      <c r="A438" s="55">
        <v>1549439</v>
      </c>
      <c r="B438" s="55" t="s">
        <v>939</v>
      </c>
      <c r="C438" s="55" t="s">
        <v>106</v>
      </c>
      <c r="D438" s="55" t="s">
        <v>940</v>
      </c>
      <c r="E438" s="55" t="s">
        <v>772</v>
      </c>
      <c r="F438" s="57">
        <v>38740</v>
      </c>
      <c r="G438" s="57">
        <v>41275</v>
      </c>
      <c r="H438" s="57">
        <v>38740</v>
      </c>
      <c r="I438" s="57">
        <v>37057</v>
      </c>
      <c r="J438" s="55" t="s">
        <v>192</v>
      </c>
      <c r="K438" s="57">
        <v>41640</v>
      </c>
      <c r="L438" s="103"/>
      <c r="M438" s="109">
        <v>21</v>
      </c>
      <c r="N438" s="109" t="s">
        <v>5</v>
      </c>
      <c r="O438" s="57">
        <v>29099</v>
      </c>
      <c r="P438" s="55">
        <v>1</v>
      </c>
      <c r="Q438" s="55" t="s">
        <v>57</v>
      </c>
      <c r="R438" s="55" t="s">
        <v>193</v>
      </c>
      <c r="S438" s="116">
        <v>56429.47</v>
      </c>
      <c r="T438" s="55"/>
    </row>
    <row r="439" spans="1:21" ht="14">
      <c r="A439" s="55">
        <v>164534</v>
      </c>
      <c r="B439" s="55" t="s">
        <v>941</v>
      </c>
      <c r="C439" s="55" t="s">
        <v>106</v>
      </c>
      <c r="D439" s="55" t="s">
        <v>942</v>
      </c>
      <c r="E439" s="55" t="s">
        <v>865</v>
      </c>
      <c r="F439" s="57">
        <v>38449</v>
      </c>
      <c r="G439" s="57">
        <v>40909</v>
      </c>
      <c r="H439" s="57">
        <v>38449</v>
      </c>
      <c r="I439" s="57">
        <v>36495</v>
      </c>
      <c r="J439" s="55" t="s">
        <v>192</v>
      </c>
      <c r="K439" s="57">
        <v>41673</v>
      </c>
      <c r="L439" s="103"/>
      <c r="M439" s="109">
        <v>21</v>
      </c>
      <c r="N439" s="109" t="s">
        <v>5</v>
      </c>
      <c r="O439" s="57">
        <v>23130</v>
      </c>
      <c r="P439" s="55">
        <v>1</v>
      </c>
      <c r="Q439" s="55" t="s">
        <v>57</v>
      </c>
      <c r="R439" s="55" t="s">
        <v>193</v>
      </c>
      <c r="S439" s="116">
        <v>56429.47</v>
      </c>
      <c r="T439" s="55"/>
    </row>
    <row r="440" spans="1:21" ht="14">
      <c r="A440" s="55">
        <v>543870</v>
      </c>
      <c r="B440" s="55" t="s">
        <v>943</v>
      </c>
      <c r="C440" s="55" t="s">
        <v>60</v>
      </c>
      <c r="D440" s="55" t="s">
        <v>944</v>
      </c>
      <c r="E440" s="55" t="s">
        <v>868</v>
      </c>
      <c r="F440" s="57">
        <v>36171</v>
      </c>
      <c r="G440" s="57">
        <v>40909</v>
      </c>
      <c r="H440" s="57">
        <v>36171</v>
      </c>
      <c r="I440" s="57">
        <v>31474</v>
      </c>
      <c r="J440" s="55" t="s">
        <v>192</v>
      </c>
      <c r="K440" s="57">
        <v>41699</v>
      </c>
      <c r="L440" s="103"/>
      <c r="M440" s="109">
        <v>21</v>
      </c>
      <c r="N440" s="109" t="s">
        <v>5</v>
      </c>
      <c r="O440" s="57">
        <v>23003</v>
      </c>
      <c r="P440" s="55">
        <v>1</v>
      </c>
      <c r="Q440" s="55" t="s">
        <v>57</v>
      </c>
      <c r="R440" s="55" t="s">
        <v>193</v>
      </c>
      <c r="S440" s="116">
        <v>56429.47</v>
      </c>
      <c r="T440" s="55"/>
    </row>
    <row r="441" spans="1:21" ht="14">
      <c r="A441" s="55">
        <v>600599</v>
      </c>
      <c r="B441" s="55" t="s">
        <v>945</v>
      </c>
      <c r="C441" s="55" t="s">
        <v>60</v>
      </c>
      <c r="D441" s="55" t="s">
        <v>946</v>
      </c>
      <c r="E441" s="55" t="s">
        <v>868</v>
      </c>
      <c r="F441" s="57">
        <v>38356</v>
      </c>
      <c r="G441" s="57">
        <v>42005</v>
      </c>
      <c r="H441" s="57">
        <v>38356</v>
      </c>
      <c r="I441" s="57">
        <v>38356</v>
      </c>
      <c r="J441" s="55" t="s">
        <v>192</v>
      </c>
      <c r="K441" s="57">
        <v>41699</v>
      </c>
      <c r="L441" s="103"/>
      <c r="M441" s="109">
        <v>21</v>
      </c>
      <c r="N441" s="109" t="s">
        <v>5</v>
      </c>
      <c r="O441" s="57">
        <v>19379</v>
      </c>
      <c r="P441" s="55">
        <v>1</v>
      </c>
      <c r="Q441" s="55" t="s">
        <v>57</v>
      </c>
      <c r="R441" s="55" t="s">
        <v>193</v>
      </c>
      <c r="S441" s="116">
        <v>56429.47</v>
      </c>
      <c r="T441" s="55"/>
    </row>
    <row r="442" spans="1:21" ht="14">
      <c r="A442" s="55">
        <v>1351773</v>
      </c>
      <c r="B442" s="55" t="s">
        <v>947</v>
      </c>
      <c r="C442" s="55" t="s">
        <v>66</v>
      </c>
      <c r="D442" s="55" t="s">
        <v>948</v>
      </c>
      <c r="E442" s="55" t="s">
        <v>868</v>
      </c>
      <c r="F442" s="57">
        <v>36549</v>
      </c>
      <c r="G442" s="57">
        <v>41640</v>
      </c>
      <c r="H442" s="57">
        <v>36549</v>
      </c>
      <c r="I442" s="57">
        <v>36549</v>
      </c>
      <c r="J442" s="55" t="s">
        <v>192</v>
      </c>
      <c r="K442" s="57">
        <v>41760</v>
      </c>
      <c r="L442" s="103"/>
      <c r="M442" s="109">
        <v>21</v>
      </c>
      <c r="N442" s="109" t="s">
        <v>5</v>
      </c>
      <c r="O442" s="57">
        <v>28615</v>
      </c>
      <c r="P442" s="55">
        <v>1</v>
      </c>
      <c r="Q442" s="55" t="s">
        <v>57</v>
      </c>
      <c r="R442" s="55" t="s">
        <v>193</v>
      </c>
      <c r="S442" s="116">
        <v>56429.47</v>
      </c>
      <c r="T442" s="55"/>
    </row>
    <row r="443" spans="1:21" ht="14">
      <c r="A443" s="55">
        <v>1423952</v>
      </c>
      <c r="B443" s="55" t="s">
        <v>949</v>
      </c>
      <c r="C443" s="55" t="s">
        <v>66</v>
      </c>
      <c r="D443" s="55" t="s">
        <v>950</v>
      </c>
      <c r="E443" s="55" t="s">
        <v>772</v>
      </c>
      <c r="F443" s="57">
        <v>38488</v>
      </c>
      <c r="G443" s="57">
        <v>40909</v>
      </c>
      <c r="H443" s="57">
        <v>38488</v>
      </c>
      <c r="I443" s="57">
        <v>38488</v>
      </c>
      <c r="J443" s="55" t="s">
        <v>192</v>
      </c>
      <c r="K443" s="57">
        <v>41890</v>
      </c>
      <c r="L443" s="103"/>
      <c r="M443" s="109">
        <v>21</v>
      </c>
      <c r="N443" s="109" t="s">
        <v>5</v>
      </c>
      <c r="O443" s="57">
        <v>26077</v>
      </c>
      <c r="P443" s="55">
        <v>1</v>
      </c>
      <c r="Q443" s="55" t="s">
        <v>57</v>
      </c>
      <c r="R443" s="55" t="s">
        <v>193</v>
      </c>
      <c r="S443" s="116">
        <v>56429.47</v>
      </c>
      <c r="T443" s="55"/>
    </row>
    <row r="444" spans="1:21" ht="14">
      <c r="A444" s="55">
        <v>817758</v>
      </c>
      <c r="B444" s="55" t="s">
        <v>951</v>
      </c>
      <c r="C444" s="55" t="s">
        <v>53</v>
      </c>
      <c r="D444" s="55" t="s">
        <v>952</v>
      </c>
      <c r="E444" s="55" t="s">
        <v>772</v>
      </c>
      <c r="F444" s="57">
        <v>38489</v>
      </c>
      <c r="G444" s="57">
        <v>40909</v>
      </c>
      <c r="H444" s="57">
        <v>38489</v>
      </c>
      <c r="I444" s="57">
        <v>36976</v>
      </c>
      <c r="J444" s="55" t="s">
        <v>192</v>
      </c>
      <c r="K444" s="57">
        <v>41913</v>
      </c>
      <c r="L444" s="103"/>
      <c r="M444" s="109">
        <v>21</v>
      </c>
      <c r="N444" s="109" t="s">
        <v>5</v>
      </c>
      <c r="O444" s="57">
        <v>24130</v>
      </c>
      <c r="P444" s="55">
        <v>1</v>
      </c>
      <c r="Q444" s="55" t="s">
        <v>57</v>
      </c>
      <c r="R444" s="55" t="s">
        <v>193</v>
      </c>
      <c r="S444" s="116">
        <v>56429.47</v>
      </c>
      <c r="T444" s="55"/>
    </row>
    <row r="445" spans="1:21" ht="14">
      <c r="A445" s="55">
        <v>137817</v>
      </c>
      <c r="B445" s="55" t="s">
        <v>977</v>
      </c>
      <c r="C445" s="55" t="s">
        <v>106</v>
      </c>
      <c r="D445" s="55" t="s">
        <v>978</v>
      </c>
      <c r="E445" s="55" t="s">
        <v>956</v>
      </c>
      <c r="F445" s="57">
        <v>36692</v>
      </c>
      <c r="G445" s="57">
        <v>40909</v>
      </c>
      <c r="H445" s="57">
        <v>36692</v>
      </c>
      <c r="I445" s="57">
        <v>36692</v>
      </c>
      <c r="J445" s="55" t="s">
        <v>192</v>
      </c>
      <c r="K445" s="57">
        <v>41640</v>
      </c>
      <c r="L445" s="55"/>
      <c r="M445" s="56">
        <v>22</v>
      </c>
      <c r="N445" s="56" t="s">
        <v>5</v>
      </c>
      <c r="O445" s="57">
        <v>21389</v>
      </c>
      <c r="P445" s="55">
        <v>1</v>
      </c>
      <c r="Q445" s="55" t="s">
        <v>57</v>
      </c>
      <c r="R445" s="55" t="s">
        <v>193</v>
      </c>
      <c r="S445" s="116">
        <v>58066.239999999998</v>
      </c>
      <c r="T445" s="55"/>
      <c r="U445" s="55"/>
    </row>
    <row r="446" spans="1:21" ht="14">
      <c r="A446" s="55">
        <v>295700</v>
      </c>
      <c r="B446" s="55" t="s">
        <v>979</v>
      </c>
      <c r="C446" s="55" t="s">
        <v>66</v>
      </c>
      <c r="D446" s="55" t="s">
        <v>980</v>
      </c>
      <c r="E446" s="55" t="s">
        <v>961</v>
      </c>
      <c r="F446" s="57">
        <v>35521</v>
      </c>
      <c r="G446" s="57">
        <v>40909</v>
      </c>
      <c r="H446" s="57">
        <v>35521</v>
      </c>
      <c r="I446" s="57">
        <v>35521</v>
      </c>
      <c r="J446" s="55" t="s">
        <v>192</v>
      </c>
      <c r="K446" s="57">
        <v>41640</v>
      </c>
      <c r="L446" s="55"/>
      <c r="M446" s="56">
        <v>22</v>
      </c>
      <c r="N446" s="56" t="s">
        <v>5</v>
      </c>
      <c r="O446" s="57">
        <v>15754</v>
      </c>
      <c r="P446" s="55">
        <v>1</v>
      </c>
      <c r="Q446" s="55" t="s">
        <v>57</v>
      </c>
      <c r="R446" s="55" t="s">
        <v>193</v>
      </c>
      <c r="S446" s="116">
        <v>58066.239999999998</v>
      </c>
      <c r="T446" s="55"/>
    </row>
    <row r="447" spans="1:21" ht="14">
      <c r="A447" s="55">
        <v>377837</v>
      </c>
      <c r="B447" s="55" t="s">
        <v>981</v>
      </c>
      <c r="C447" s="55" t="s">
        <v>60</v>
      </c>
      <c r="D447" s="55" t="s">
        <v>982</v>
      </c>
      <c r="E447" s="55" t="s">
        <v>956</v>
      </c>
      <c r="F447" s="57">
        <v>36526</v>
      </c>
      <c r="G447" s="57">
        <v>40909</v>
      </c>
      <c r="H447" s="57">
        <v>36526</v>
      </c>
      <c r="I447" s="57">
        <v>33497</v>
      </c>
      <c r="J447" s="55" t="s">
        <v>192</v>
      </c>
      <c r="K447" s="57">
        <v>41640</v>
      </c>
      <c r="L447" s="55"/>
      <c r="M447" s="56">
        <v>22</v>
      </c>
      <c r="N447" s="56" t="s">
        <v>5</v>
      </c>
      <c r="O447" s="57">
        <v>22145</v>
      </c>
      <c r="P447" s="55">
        <v>1</v>
      </c>
      <c r="Q447" s="55" t="s">
        <v>57</v>
      </c>
      <c r="R447" s="55" t="s">
        <v>193</v>
      </c>
      <c r="S447" s="116">
        <v>58066.239999999998</v>
      </c>
      <c r="T447" s="55"/>
    </row>
    <row r="448" spans="1:21" ht="14">
      <c r="A448" s="55">
        <v>453591</v>
      </c>
      <c r="B448" s="55" t="s">
        <v>983</v>
      </c>
      <c r="C448" s="55" t="s">
        <v>60</v>
      </c>
      <c r="D448" s="55" t="s">
        <v>984</v>
      </c>
      <c r="E448" s="55" t="s">
        <v>956</v>
      </c>
      <c r="F448" s="57">
        <v>37257</v>
      </c>
      <c r="G448" s="57">
        <v>40909</v>
      </c>
      <c r="H448" s="57">
        <v>37257</v>
      </c>
      <c r="I448" s="57">
        <v>36255</v>
      </c>
      <c r="J448" s="55" t="s">
        <v>192</v>
      </c>
      <c r="K448" s="57">
        <v>41640</v>
      </c>
      <c r="L448" s="55"/>
      <c r="M448" s="56">
        <v>22</v>
      </c>
      <c r="N448" s="56" t="s">
        <v>5</v>
      </c>
      <c r="O448" s="57">
        <v>19285</v>
      </c>
      <c r="P448" s="55">
        <v>1</v>
      </c>
      <c r="Q448" s="55" t="s">
        <v>57</v>
      </c>
      <c r="R448" s="55" t="s">
        <v>193</v>
      </c>
      <c r="S448" s="116">
        <v>58066.239999999998</v>
      </c>
      <c r="T448" s="55"/>
    </row>
    <row r="449" spans="1:20" ht="14">
      <c r="A449" s="55">
        <v>493354</v>
      </c>
      <c r="B449" s="55" t="s">
        <v>985</v>
      </c>
      <c r="C449" s="55" t="s">
        <v>112</v>
      </c>
      <c r="D449" s="55" t="s">
        <v>986</v>
      </c>
      <c r="E449" s="55" t="s">
        <v>956</v>
      </c>
      <c r="F449" s="57">
        <v>36342</v>
      </c>
      <c r="G449" s="57">
        <v>40909</v>
      </c>
      <c r="H449" s="57">
        <v>36342</v>
      </c>
      <c r="I449" s="57">
        <v>32209</v>
      </c>
      <c r="J449" s="55" t="s">
        <v>192</v>
      </c>
      <c r="K449" s="57">
        <v>41640</v>
      </c>
      <c r="L449" s="55"/>
      <c r="M449" s="56">
        <v>22</v>
      </c>
      <c r="N449" s="56" t="s">
        <v>5</v>
      </c>
      <c r="O449" s="57">
        <v>22209</v>
      </c>
      <c r="P449" s="55">
        <v>1</v>
      </c>
      <c r="Q449" s="55" t="s">
        <v>57</v>
      </c>
      <c r="R449" s="55" t="s">
        <v>193</v>
      </c>
      <c r="S449" s="116">
        <v>58066.239999999998</v>
      </c>
      <c r="T449" s="55"/>
    </row>
    <row r="450" spans="1:20" ht="14">
      <c r="A450" s="55">
        <v>593561</v>
      </c>
      <c r="B450" s="55" t="s">
        <v>987</v>
      </c>
      <c r="C450" s="55" t="s">
        <v>66</v>
      </c>
      <c r="D450" s="55" t="s">
        <v>988</v>
      </c>
      <c r="E450" s="55" t="s">
        <v>961</v>
      </c>
      <c r="F450" s="57">
        <v>35309</v>
      </c>
      <c r="G450" s="57">
        <v>40909</v>
      </c>
      <c r="H450" s="57">
        <v>35309</v>
      </c>
      <c r="I450" s="57">
        <v>31082</v>
      </c>
      <c r="J450" s="55" t="s">
        <v>192</v>
      </c>
      <c r="K450" s="57">
        <v>41640</v>
      </c>
      <c r="L450" s="55"/>
      <c r="M450" s="56">
        <v>22</v>
      </c>
      <c r="N450" s="56" t="s">
        <v>5</v>
      </c>
      <c r="O450" s="57">
        <v>16324</v>
      </c>
      <c r="P450" s="55">
        <v>1</v>
      </c>
      <c r="Q450" s="55" t="s">
        <v>57</v>
      </c>
      <c r="R450" s="55" t="s">
        <v>193</v>
      </c>
      <c r="S450" s="116">
        <v>58066.239999999998</v>
      </c>
      <c r="T450" s="55"/>
    </row>
    <row r="451" spans="1:20" ht="14">
      <c r="A451" s="55">
        <v>614398</v>
      </c>
      <c r="B451" s="55" t="s">
        <v>989</v>
      </c>
      <c r="C451" s="55" t="s">
        <v>53</v>
      </c>
      <c r="D451" s="55" t="s">
        <v>990</v>
      </c>
      <c r="E451" s="55" t="s">
        <v>961</v>
      </c>
      <c r="F451" s="57">
        <v>36241</v>
      </c>
      <c r="G451" s="57">
        <v>40909</v>
      </c>
      <c r="H451" s="57">
        <v>36241</v>
      </c>
      <c r="I451" s="57">
        <v>31537</v>
      </c>
      <c r="J451" s="55" t="s">
        <v>192</v>
      </c>
      <c r="K451" s="57">
        <v>41640</v>
      </c>
      <c r="L451" s="55"/>
      <c r="M451" s="56">
        <v>22</v>
      </c>
      <c r="N451" s="56" t="s">
        <v>5</v>
      </c>
      <c r="O451" s="57">
        <v>22259</v>
      </c>
      <c r="P451" s="55">
        <v>1</v>
      </c>
      <c r="Q451" s="55" t="s">
        <v>57</v>
      </c>
      <c r="R451" s="55" t="s">
        <v>193</v>
      </c>
      <c r="S451" s="116">
        <v>58066.239999999998</v>
      </c>
      <c r="T451" s="55"/>
    </row>
    <row r="452" spans="1:20" ht="14">
      <c r="A452" s="55">
        <v>624386</v>
      </c>
      <c r="B452" s="55" t="s">
        <v>991</v>
      </c>
      <c r="C452" s="55" t="s">
        <v>106</v>
      </c>
      <c r="D452" s="55" t="s">
        <v>992</v>
      </c>
      <c r="E452" s="55" t="s">
        <v>956</v>
      </c>
      <c r="F452" s="57">
        <v>38009</v>
      </c>
      <c r="G452" s="57">
        <v>40909</v>
      </c>
      <c r="H452" s="57">
        <v>38009</v>
      </c>
      <c r="I452" s="57">
        <v>35907</v>
      </c>
      <c r="J452" s="55" t="s">
        <v>192</v>
      </c>
      <c r="K452" s="57">
        <v>41640</v>
      </c>
      <c r="L452" s="55"/>
      <c r="M452" s="56">
        <v>22</v>
      </c>
      <c r="N452" s="56" t="s">
        <v>5</v>
      </c>
      <c r="O452" s="57">
        <v>23221</v>
      </c>
      <c r="P452" s="55">
        <v>1</v>
      </c>
      <c r="Q452" s="55" t="s">
        <v>57</v>
      </c>
      <c r="R452" s="55" t="s">
        <v>193</v>
      </c>
      <c r="S452" s="116">
        <v>58066.239999999998</v>
      </c>
      <c r="T452" s="55"/>
    </row>
    <row r="453" spans="1:20" ht="14">
      <c r="A453" s="55">
        <v>643374</v>
      </c>
      <c r="B453" s="55" t="s">
        <v>993</v>
      </c>
      <c r="C453" s="55" t="s">
        <v>66</v>
      </c>
      <c r="D453" s="55" t="s">
        <v>994</v>
      </c>
      <c r="E453" s="55" t="s">
        <v>956</v>
      </c>
      <c r="F453" s="57">
        <v>38482</v>
      </c>
      <c r="G453" s="57">
        <v>40909</v>
      </c>
      <c r="H453" s="57">
        <v>38482</v>
      </c>
      <c r="I453" s="57">
        <v>36528</v>
      </c>
      <c r="J453" s="55" t="s">
        <v>192</v>
      </c>
      <c r="K453" s="57">
        <v>41640</v>
      </c>
      <c r="L453" s="55"/>
      <c r="M453" s="56">
        <v>22</v>
      </c>
      <c r="N453" s="56" t="s">
        <v>5</v>
      </c>
      <c r="O453" s="57">
        <v>22016</v>
      </c>
      <c r="P453" s="55">
        <v>1</v>
      </c>
      <c r="Q453" s="55" t="s">
        <v>57</v>
      </c>
      <c r="R453" s="55" t="s">
        <v>193</v>
      </c>
      <c r="S453" s="116">
        <v>58066.239999999998</v>
      </c>
      <c r="T453" s="55"/>
    </row>
    <row r="454" spans="1:20" ht="14">
      <c r="A454" s="55">
        <v>800914</v>
      </c>
      <c r="B454" s="55" t="s">
        <v>995</v>
      </c>
      <c r="C454" s="55" t="s">
        <v>60</v>
      </c>
      <c r="D454" s="55" t="s">
        <v>996</v>
      </c>
      <c r="E454" s="55" t="s">
        <v>956</v>
      </c>
      <c r="F454" s="57">
        <v>36526</v>
      </c>
      <c r="G454" s="57">
        <v>40909</v>
      </c>
      <c r="H454" s="57">
        <v>36526</v>
      </c>
      <c r="I454" s="57">
        <v>35317</v>
      </c>
      <c r="J454" s="55" t="s">
        <v>192</v>
      </c>
      <c r="K454" s="57">
        <v>41640</v>
      </c>
      <c r="L454" s="55"/>
      <c r="M454" s="56">
        <v>22</v>
      </c>
      <c r="N454" s="56" t="s">
        <v>5</v>
      </c>
      <c r="O454" s="57">
        <v>16586</v>
      </c>
      <c r="P454" s="55">
        <v>1</v>
      </c>
      <c r="Q454" s="55" t="s">
        <v>57</v>
      </c>
      <c r="R454" s="55" t="s">
        <v>193</v>
      </c>
      <c r="S454" s="116">
        <v>58066.239999999998</v>
      </c>
      <c r="T454" s="55"/>
    </row>
    <row r="455" spans="1:20" ht="14">
      <c r="A455" s="55">
        <v>802721</v>
      </c>
      <c r="B455" s="55" t="s">
        <v>997</v>
      </c>
      <c r="C455" s="55" t="s">
        <v>53</v>
      </c>
      <c r="D455" s="55" t="s">
        <v>998</v>
      </c>
      <c r="E455" s="55" t="s">
        <v>956</v>
      </c>
      <c r="F455" s="57">
        <v>38169</v>
      </c>
      <c r="G455" s="57">
        <v>40909</v>
      </c>
      <c r="H455" s="57">
        <v>38169</v>
      </c>
      <c r="I455" s="57">
        <v>35951</v>
      </c>
      <c r="J455" s="55" t="s">
        <v>192</v>
      </c>
      <c r="K455" s="57">
        <v>41640</v>
      </c>
      <c r="L455" s="55"/>
      <c r="M455" s="56">
        <v>22</v>
      </c>
      <c r="N455" s="56" t="s">
        <v>5</v>
      </c>
      <c r="O455" s="57">
        <v>21191</v>
      </c>
      <c r="P455" s="55">
        <v>1</v>
      </c>
      <c r="Q455" s="55" t="s">
        <v>57</v>
      </c>
      <c r="R455" s="55" t="s">
        <v>193</v>
      </c>
      <c r="S455" s="116">
        <v>58066.239999999998</v>
      </c>
      <c r="T455" s="55"/>
    </row>
    <row r="456" spans="1:20" ht="14">
      <c r="A456" s="55">
        <v>828358</v>
      </c>
      <c r="B456" s="55" t="s">
        <v>999</v>
      </c>
      <c r="C456" s="55" t="s">
        <v>53</v>
      </c>
      <c r="D456" s="55" t="s">
        <v>1000</v>
      </c>
      <c r="E456" s="55" t="s">
        <v>956</v>
      </c>
      <c r="F456" s="57">
        <v>36682</v>
      </c>
      <c r="G456" s="57">
        <v>40909</v>
      </c>
      <c r="H456" s="57">
        <v>36682</v>
      </c>
      <c r="I456" s="57">
        <v>36682</v>
      </c>
      <c r="J456" s="55" t="s">
        <v>192</v>
      </c>
      <c r="K456" s="57">
        <v>41640</v>
      </c>
      <c r="L456" s="55"/>
      <c r="M456" s="56">
        <v>22</v>
      </c>
      <c r="N456" s="56" t="s">
        <v>5</v>
      </c>
      <c r="O456" s="57">
        <v>25184</v>
      </c>
      <c r="P456" s="55">
        <v>1</v>
      </c>
      <c r="Q456" s="55" t="s">
        <v>57</v>
      </c>
      <c r="R456" s="55" t="s">
        <v>193</v>
      </c>
      <c r="S456" s="116">
        <v>58066.239999999998</v>
      </c>
      <c r="T456" s="55"/>
    </row>
    <row r="457" spans="1:20" ht="14">
      <c r="A457" s="55">
        <v>994453</v>
      </c>
      <c r="B457" s="55" t="s">
        <v>1001</v>
      </c>
      <c r="C457" s="55" t="s">
        <v>60</v>
      </c>
      <c r="D457" s="55" t="s">
        <v>1002</v>
      </c>
      <c r="E457" s="55" t="s">
        <v>956</v>
      </c>
      <c r="F457" s="57">
        <v>36129</v>
      </c>
      <c r="G457" s="57">
        <v>40909</v>
      </c>
      <c r="H457" s="57">
        <v>36129</v>
      </c>
      <c r="I457" s="57">
        <v>34890</v>
      </c>
      <c r="J457" s="55" t="s">
        <v>192</v>
      </c>
      <c r="K457" s="57">
        <v>41640</v>
      </c>
      <c r="L457" s="55"/>
      <c r="M457" s="56">
        <v>22</v>
      </c>
      <c r="N457" s="56" t="s">
        <v>5</v>
      </c>
      <c r="O457" s="57">
        <v>15548</v>
      </c>
      <c r="P457" s="55">
        <v>1</v>
      </c>
      <c r="Q457" s="55" t="s">
        <v>57</v>
      </c>
      <c r="R457" s="55" t="s">
        <v>193</v>
      </c>
      <c r="S457" s="116">
        <v>58066.239999999998</v>
      </c>
      <c r="T457" s="55"/>
    </row>
    <row r="458" spans="1:20" ht="14">
      <c r="A458" s="55">
        <v>1139577</v>
      </c>
      <c r="B458" s="55" t="s">
        <v>1003</v>
      </c>
      <c r="C458" s="55" t="s">
        <v>112</v>
      </c>
      <c r="D458" s="55" t="s">
        <v>1004</v>
      </c>
      <c r="E458" s="55" t="s">
        <v>956</v>
      </c>
      <c r="F458" s="57">
        <v>36075</v>
      </c>
      <c r="G458" s="57">
        <v>40909</v>
      </c>
      <c r="H458" s="57">
        <v>36075</v>
      </c>
      <c r="I458" s="57">
        <v>34722</v>
      </c>
      <c r="J458" s="55" t="s">
        <v>192</v>
      </c>
      <c r="K458" s="57">
        <v>41640</v>
      </c>
      <c r="L458" s="55"/>
      <c r="M458" s="56">
        <v>22</v>
      </c>
      <c r="N458" s="56" t="s">
        <v>5</v>
      </c>
      <c r="O458" s="57">
        <v>21186</v>
      </c>
      <c r="P458" s="55">
        <v>1</v>
      </c>
      <c r="Q458" s="55" t="s">
        <v>57</v>
      </c>
      <c r="R458" s="55" t="s">
        <v>193</v>
      </c>
      <c r="S458" s="116">
        <v>58066.239999999998</v>
      </c>
      <c r="T458" s="55"/>
    </row>
    <row r="459" spans="1:20" ht="14">
      <c r="A459" s="55">
        <v>1184282</v>
      </c>
      <c r="B459" s="55" t="s">
        <v>1005</v>
      </c>
      <c r="C459" s="55" t="s">
        <v>106</v>
      </c>
      <c r="D459" s="55" t="s">
        <v>1006</v>
      </c>
      <c r="E459" s="55" t="s">
        <v>956</v>
      </c>
      <c r="F459" s="57">
        <v>36327</v>
      </c>
      <c r="G459" s="57">
        <v>41640</v>
      </c>
      <c r="H459" s="57">
        <v>36327</v>
      </c>
      <c r="I459" s="57">
        <v>36069</v>
      </c>
      <c r="J459" s="55" t="s">
        <v>192</v>
      </c>
      <c r="K459" s="57">
        <v>41640</v>
      </c>
      <c r="L459" s="55"/>
      <c r="M459" s="56">
        <v>22</v>
      </c>
      <c r="N459" s="56" t="s">
        <v>5</v>
      </c>
      <c r="O459" s="57">
        <v>19132</v>
      </c>
      <c r="P459" s="55">
        <v>1</v>
      </c>
      <c r="Q459" s="55" t="s">
        <v>57</v>
      </c>
      <c r="R459" s="55" t="s">
        <v>193</v>
      </c>
      <c r="S459" s="116">
        <v>58066.239999999998</v>
      </c>
      <c r="T459" s="55"/>
    </row>
    <row r="460" spans="1:20" ht="14">
      <c r="A460" s="55">
        <v>1397794</v>
      </c>
      <c r="B460" s="55" t="s">
        <v>1007</v>
      </c>
      <c r="C460" s="55" t="s">
        <v>60</v>
      </c>
      <c r="D460" s="55" t="s">
        <v>1008</v>
      </c>
      <c r="E460" s="55" t="s">
        <v>961</v>
      </c>
      <c r="F460" s="57">
        <v>36800</v>
      </c>
      <c r="G460" s="57">
        <v>40909</v>
      </c>
      <c r="H460" s="57">
        <v>36800</v>
      </c>
      <c r="I460" s="57">
        <v>36507</v>
      </c>
      <c r="J460" s="55" t="s">
        <v>192</v>
      </c>
      <c r="K460" s="57">
        <v>41640</v>
      </c>
      <c r="L460" s="55"/>
      <c r="M460" s="56">
        <v>22</v>
      </c>
      <c r="N460" s="56" t="s">
        <v>5</v>
      </c>
      <c r="O460" s="57">
        <v>23381</v>
      </c>
      <c r="P460" s="55">
        <v>1</v>
      </c>
      <c r="Q460" s="55" t="s">
        <v>57</v>
      </c>
      <c r="R460" s="55" t="s">
        <v>193</v>
      </c>
      <c r="S460" s="116">
        <v>58066.239999999998</v>
      </c>
      <c r="T460" s="55"/>
    </row>
    <row r="461" spans="1:20" ht="14">
      <c r="A461" s="55">
        <v>1538908</v>
      </c>
      <c r="B461" s="55" t="s">
        <v>1009</v>
      </c>
      <c r="C461" s="55" t="s">
        <v>53</v>
      </c>
      <c r="D461" s="55" t="s">
        <v>1010</v>
      </c>
      <c r="E461" s="55" t="s">
        <v>956</v>
      </c>
      <c r="F461" s="57">
        <v>39041</v>
      </c>
      <c r="G461" s="57">
        <v>42005</v>
      </c>
      <c r="H461" s="55"/>
      <c r="I461" s="55"/>
      <c r="J461" s="55" t="s">
        <v>192</v>
      </c>
      <c r="K461" s="57">
        <v>41640</v>
      </c>
      <c r="L461" s="55"/>
      <c r="M461" s="56">
        <v>22</v>
      </c>
      <c r="N461" s="56" t="s">
        <v>5</v>
      </c>
      <c r="O461" s="57">
        <v>30721</v>
      </c>
      <c r="P461" s="55">
        <v>1</v>
      </c>
      <c r="Q461" s="55" t="s">
        <v>57</v>
      </c>
      <c r="R461" s="55" t="s">
        <v>193</v>
      </c>
      <c r="S461" s="116">
        <v>58066.239999999998</v>
      </c>
      <c r="T461" s="55"/>
    </row>
    <row r="462" spans="1:20" ht="14">
      <c r="A462" s="55">
        <v>1614539</v>
      </c>
      <c r="B462" s="55" t="s">
        <v>1011</v>
      </c>
      <c r="C462" s="55" t="s">
        <v>112</v>
      </c>
      <c r="D462" s="55" t="s">
        <v>1012</v>
      </c>
      <c r="E462" s="55" t="s">
        <v>956</v>
      </c>
      <c r="F462" s="57">
        <v>37834</v>
      </c>
      <c r="G462" s="57">
        <v>42005</v>
      </c>
      <c r="H462" s="57">
        <v>38838</v>
      </c>
      <c r="I462" s="57">
        <v>38838</v>
      </c>
      <c r="J462" s="55" t="s">
        <v>192</v>
      </c>
      <c r="K462" s="57">
        <v>41640</v>
      </c>
      <c r="L462" s="55"/>
      <c r="M462" s="56">
        <v>22</v>
      </c>
      <c r="N462" s="56" t="s">
        <v>5</v>
      </c>
      <c r="O462" s="57">
        <v>30977</v>
      </c>
      <c r="P462" s="55">
        <v>1</v>
      </c>
      <c r="Q462" s="55" t="s">
        <v>57</v>
      </c>
      <c r="R462" s="55" t="s">
        <v>193</v>
      </c>
      <c r="S462" s="116">
        <v>58066.239999999998</v>
      </c>
      <c r="T462" s="55"/>
    </row>
    <row r="463" spans="1:20" ht="14">
      <c r="A463" s="55">
        <v>1654454</v>
      </c>
      <c r="B463" s="55" t="s">
        <v>1013</v>
      </c>
      <c r="C463" s="55" t="s">
        <v>106</v>
      </c>
      <c r="D463" s="55" t="s">
        <v>1014</v>
      </c>
      <c r="E463" s="55" t="s">
        <v>956</v>
      </c>
      <c r="F463" s="57">
        <v>37505</v>
      </c>
      <c r="G463" s="57">
        <v>40909</v>
      </c>
      <c r="H463" s="57">
        <v>37505</v>
      </c>
      <c r="I463" s="57">
        <v>37505</v>
      </c>
      <c r="J463" s="55" t="s">
        <v>192</v>
      </c>
      <c r="K463" s="57">
        <v>41640</v>
      </c>
      <c r="L463" s="55"/>
      <c r="M463" s="56">
        <v>22</v>
      </c>
      <c r="N463" s="56" t="s">
        <v>5</v>
      </c>
      <c r="O463" s="57">
        <v>18319</v>
      </c>
      <c r="P463" s="55">
        <v>1</v>
      </c>
      <c r="Q463" s="55" t="s">
        <v>57</v>
      </c>
      <c r="R463" s="55" t="s">
        <v>193</v>
      </c>
      <c r="S463" s="116">
        <v>58066.239999999998</v>
      </c>
      <c r="T463" s="55"/>
    </row>
    <row r="464" spans="1:20" ht="14">
      <c r="A464" s="55">
        <v>1840477</v>
      </c>
      <c r="B464" s="55" t="s">
        <v>1015</v>
      </c>
      <c r="C464" s="55" t="s">
        <v>66</v>
      </c>
      <c r="D464" s="55" t="s">
        <v>1016</v>
      </c>
      <c r="E464" s="55" t="s">
        <v>956</v>
      </c>
      <c r="F464" s="57">
        <v>39160</v>
      </c>
      <c r="G464" s="57">
        <v>41640</v>
      </c>
      <c r="H464" s="55"/>
      <c r="I464" s="55"/>
      <c r="J464" s="55" t="s">
        <v>192</v>
      </c>
      <c r="K464" s="57">
        <v>41640</v>
      </c>
      <c r="L464" s="55"/>
      <c r="M464" s="56">
        <v>22</v>
      </c>
      <c r="N464" s="56" t="s">
        <v>5</v>
      </c>
      <c r="O464" s="57">
        <v>32045</v>
      </c>
      <c r="P464" s="55">
        <v>1</v>
      </c>
      <c r="Q464" s="55" t="s">
        <v>57</v>
      </c>
      <c r="R464" s="55" t="s">
        <v>193</v>
      </c>
      <c r="S464" s="116">
        <v>58066.239999999998</v>
      </c>
      <c r="T464" s="55"/>
    </row>
    <row r="465" spans="1:21" ht="14">
      <c r="A465" s="55">
        <v>638346</v>
      </c>
      <c r="B465" s="55" t="s">
        <v>1017</v>
      </c>
      <c r="C465" s="55" t="s">
        <v>66</v>
      </c>
      <c r="D465" s="55" t="s">
        <v>1018</v>
      </c>
      <c r="E465" s="55" t="s">
        <v>956</v>
      </c>
      <c r="F465" s="57">
        <v>33117</v>
      </c>
      <c r="G465" s="57">
        <v>40909</v>
      </c>
      <c r="H465" s="57">
        <v>33117</v>
      </c>
      <c r="I465" s="57">
        <v>30802</v>
      </c>
      <c r="J465" s="55" t="s">
        <v>192</v>
      </c>
      <c r="K465" s="57">
        <v>41673</v>
      </c>
      <c r="L465" s="55"/>
      <c r="M465" s="56">
        <v>22</v>
      </c>
      <c r="N465" s="56" t="s">
        <v>5</v>
      </c>
      <c r="O465" s="57">
        <v>22813</v>
      </c>
      <c r="P465" s="55">
        <v>1</v>
      </c>
      <c r="Q465" s="55" t="s">
        <v>57</v>
      </c>
      <c r="R465" s="55" t="s">
        <v>193</v>
      </c>
      <c r="S465" s="116">
        <v>58066.239999999998</v>
      </c>
      <c r="T465" s="55"/>
    </row>
    <row r="466" spans="1:21" ht="14">
      <c r="A466" s="55">
        <v>654149</v>
      </c>
      <c r="B466" s="55" t="s">
        <v>1019</v>
      </c>
      <c r="C466" s="55" t="s">
        <v>106</v>
      </c>
      <c r="D466" s="55" t="s">
        <v>1020</v>
      </c>
      <c r="E466" s="55" t="s">
        <v>1021</v>
      </c>
      <c r="F466" s="57">
        <v>37609</v>
      </c>
      <c r="G466" s="57">
        <v>41275</v>
      </c>
      <c r="H466" s="57">
        <v>37609</v>
      </c>
      <c r="I466" s="57">
        <v>36607</v>
      </c>
      <c r="J466" s="55" t="s">
        <v>192</v>
      </c>
      <c r="K466" s="57">
        <v>41730</v>
      </c>
      <c r="L466" s="55"/>
      <c r="M466" s="56">
        <v>22</v>
      </c>
      <c r="N466" s="56" t="s">
        <v>5</v>
      </c>
      <c r="O466" s="57">
        <v>24535</v>
      </c>
      <c r="P466" s="55">
        <v>1</v>
      </c>
      <c r="Q466" s="55" t="s">
        <v>57</v>
      </c>
      <c r="R466" s="55" t="s">
        <v>193</v>
      </c>
      <c r="S466" s="116">
        <v>58066.239999999998</v>
      </c>
      <c r="T466" s="55"/>
    </row>
    <row r="467" spans="1:21" ht="14">
      <c r="A467" s="55">
        <v>675610</v>
      </c>
      <c r="B467" s="55" t="s">
        <v>1022</v>
      </c>
      <c r="C467" s="55" t="s">
        <v>66</v>
      </c>
      <c r="D467" s="55" t="s">
        <v>1023</v>
      </c>
      <c r="E467" s="55" t="s">
        <v>956</v>
      </c>
      <c r="F467" s="57">
        <v>38614</v>
      </c>
      <c r="G467" s="57">
        <v>40909</v>
      </c>
      <c r="H467" s="57">
        <v>38614</v>
      </c>
      <c r="I467" s="57">
        <v>32895</v>
      </c>
      <c r="J467" s="55" t="s">
        <v>192</v>
      </c>
      <c r="K467" s="57">
        <v>41809</v>
      </c>
      <c r="L467" s="55"/>
      <c r="M467" s="56">
        <v>22</v>
      </c>
      <c r="N467" s="56" t="s">
        <v>5</v>
      </c>
      <c r="O467" s="57">
        <v>23038</v>
      </c>
      <c r="P467" s="55">
        <v>1</v>
      </c>
      <c r="Q467" s="55" t="s">
        <v>57</v>
      </c>
      <c r="R467" s="55" t="s">
        <v>193</v>
      </c>
      <c r="S467" s="116">
        <v>58066.239999999998</v>
      </c>
      <c r="T467" s="55"/>
    </row>
    <row r="468" spans="1:21" ht="14">
      <c r="A468" s="55">
        <v>620457</v>
      </c>
      <c r="B468" s="55" t="s">
        <v>1024</v>
      </c>
      <c r="C468" s="55" t="s">
        <v>112</v>
      </c>
      <c r="D468" s="55" t="s">
        <v>1025</v>
      </c>
      <c r="E468" s="55" t="s">
        <v>956</v>
      </c>
      <c r="F468" s="57">
        <v>36426</v>
      </c>
      <c r="G468" s="57">
        <v>40909</v>
      </c>
      <c r="H468" s="57">
        <v>36426</v>
      </c>
      <c r="I468" s="57">
        <v>33113</v>
      </c>
      <c r="J468" s="55" t="s">
        <v>192</v>
      </c>
      <c r="K468" s="57">
        <v>41913</v>
      </c>
      <c r="L468" s="55"/>
      <c r="M468" s="56">
        <v>22</v>
      </c>
      <c r="N468" s="56" t="s">
        <v>5</v>
      </c>
      <c r="O468" s="57">
        <v>23057</v>
      </c>
      <c r="P468" s="55">
        <v>1</v>
      </c>
      <c r="Q468" s="55" t="s">
        <v>57</v>
      </c>
      <c r="R468" s="55" t="s">
        <v>193</v>
      </c>
      <c r="S468" s="116">
        <v>58066.239999999998</v>
      </c>
      <c r="T468" s="55"/>
    </row>
    <row r="469" spans="1:21" ht="14">
      <c r="A469" s="55">
        <v>1433824</v>
      </c>
      <c r="B469" s="55" t="s">
        <v>1026</v>
      </c>
      <c r="C469" s="55" t="s">
        <v>53</v>
      </c>
      <c r="D469" s="55" t="s">
        <v>1027</v>
      </c>
      <c r="E469" s="55" t="s">
        <v>961</v>
      </c>
      <c r="F469" s="57">
        <v>38184</v>
      </c>
      <c r="G469" s="57">
        <v>42005</v>
      </c>
      <c r="H469" s="57">
        <v>38184</v>
      </c>
      <c r="I469" s="57">
        <v>35957</v>
      </c>
      <c r="J469" s="55" t="s">
        <v>192</v>
      </c>
      <c r="K469" s="57">
        <v>41913</v>
      </c>
      <c r="L469" s="55"/>
      <c r="M469" s="56">
        <v>22</v>
      </c>
      <c r="N469" s="56" t="s">
        <v>5</v>
      </c>
      <c r="O469" s="57">
        <v>27786</v>
      </c>
      <c r="P469" s="55">
        <v>1</v>
      </c>
      <c r="Q469" s="55" t="s">
        <v>57</v>
      </c>
      <c r="R469" s="55" t="s">
        <v>193</v>
      </c>
      <c r="S469" s="116">
        <v>58066.239999999998</v>
      </c>
      <c r="T469" s="55"/>
    </row>
    <row r="470" spans="1:21" ht="14">
      <c r="A470" s="55">
        <v>119143</v>
      </c>
      <c r="B470" s="55" t="s">
        <v>1114</v>
      </c>
      <c r="C470" s="55" t="s">
        <v>53</v>
      </c>
      <c r="D470" s="55" t="s">
        <v>1115</v>
      </c>
      <c r="E470" s="55" t="s">
        <v>1041</v>
      </c>
      <c r="F470" s="57">
        <v>38685</v>
      </c>
      <c r="G470" s="57">
        <v>42005</v>
      </c>
      <c r="H470" s="57">
        <v>38685</v>
      </c>
      <c r="I470" s="57">
        <v>33504</v>
      </c>
      <c r="J470" s="55" t="s">
        <v>192</v>
      </c>
      <c r="K470" s="57">
        <v>41640</v>
      </c>
      <c r="L470" s="55"/>
      <c r="M470" s="56">
        <v>23</v>
      </c>
      <c r="N470" s="56" t="s">
        <v>5</v>
      </c>
      <c r="O470" s="57">
        <v>21172</v>
      </c>
      <c r="P470" s="55">
        <v>1</v>
      </c>
      <c r="Q470" s="55" t="s">
        <v>57</v>
      </c>
      <c r="R470" s="55" t="s">
        <v>193</v>
      </c>
      <c r="S470" s="116">
        <v>59917.34</v>
      </c>
      <c r="T470" s="55"/>
      <c r="U470" s="55"/>
    </row>
    <row r="471" spans="1:21" ht="14">
      <c r="A471" s="55">
        <v>119177</v>
      </c>
      <c r="B471" s="55" t="s">
        <v>1116</v>
      </c>
      <c r="C471" s="55" t="s">
        <v>106</v>
      </c>
      <c r="D471" s="55" t="s">
        <v>1117</v>
      </c>
      <c r="E471" s="55" t="s">
        <v>1118</v>
      </c>
      <c r="F471" s="57">
        <v>37623</v>
      </c>
      <c r="G471" s="57">
        <v>41640</v>
      </c>
      <c r="H471" s="57">
        <v>37623</v>
      </c>
      <c r="I471" s="57">
        <v>35171</v>
      </c>
      <c r="J471" s="55" t="s">
        <v>192</v>
      </c>
      <c r="K471" s="57">
        <v>41640</v>
      </c>
      <c r="L471" s="55"/>
      <c r="M471" s="56">
        <v>23</v>
      </c>
      <c r="N471" s="56" t="s">
        <v>5</v>
      </c>
      <c r="O471" s="57">
        <v>22891</v>
      </c>
      <c r="P471" s="55">
        <v>1</v>
      </c>
      <c r="Q471" s="55" t="s">
        <v>57</v>
      </c>
      <c r="R471" s="55" t="s">
        <v>193</v>
      </c>
      <c r="S471" s="116">
        <v>59917.34</v>
      </c>
      <c r="T471" s="55"/>
      <c r="U471" s="55"/>
    </row>
    <row r="472" spans="1:21" ht="14">
      <c r="A472" s="55">
        <v>205170</v>
      </c>
      <c r="B472" s="55" t="s">
        <v>1119</v>
      </c>
      <c r="C472" s="55" t="s">
        <v>106</v>
      </c>
      <c r="D472" s="55" t="s">
        <v>1120</v>
      </c>
      <c r="E472" s="55" t="s">
        <v>1118</v>
      </c>
      <c r="F472" s="57">
        <v>36410</v>
      </c>
      <c r="G472" s="57">
        <v>40909</v>
      </c>
      <c r="H472" s="57">
        <v>36410</v>
      </c>
      <c r="I472" s="57">
        <v>34820</v>
      </c>
      <c r="J472" s="55" t="s">
        <v>192</v>
      </c>
      <c r="K472" s="57">
        <v>41640</v>
      </c>
      <c r="L472" s="55"/>
      <c r="M472" s="56">
        <v>23</v>
      </c>
      <c r="N472" s="56" t="s">
        <v>5</v>
      </c>
      <c r="O472" s="57">
        <v>23529</v>
      </c>
      <c r="P472" s="55">
        <v>1</v>
      </c>
      <c r="Q472" s="55" t="s">
        <v>57</v>
      </c>
      <c r="R472" s="55" t="s">
        <v>193</v>
      </c>
      <c r="S472" s="116">
        <v>59917.34</v>
      </c>
      <c r="T472" s="55"/>
    </row>
    <row r="473" spans="1:21" ht="14">
      <c r="A473" s="55">
        <v>289529</v>
      </c>
      <c r="B473" s="55" t="s">
        <v>1121</v>
      </c>
      <c r="C473" s="55" t="s">
        <v>60</v>
      </c>
      <c r="D473" s="55" t="s">
        <v>1122</v>
      </c>
      <c r="E473" s="55" t="s">
        <v>1049</v>
      </c>
      <c r="F473" s="57">
        <v>36514</v>
      </c>
      <c r="G473" s="57">
        <v>40909</v>
      </c>
      <c r="H473" s="57">
        <v>36514</v>
      </c>
      <c r="I473" s="57">
        <v>25951</v>
      </c>
      <c r="J473" s="55" t="s">
        <v>192</v>
      </c>
      <c r="K473" s="57">
        <v>41640</v>
      </c>
      <c r="L473" s="55"/>
      <c r="M473" s="56">
        <v>23</v>
      </c>
      <c r="N473" s="56" t="s">
        <v>5</v>
      </c>
      <c r="O473" s="57">
        <v>19074</v>
      </c>
      <c r="P473" s="55">
        <v>1</v>
      </c>
      <c r="Q473" s="55" t="s">
        <v>57</v>
      </c>
      <c r="R473" s="55" t="s">
        <v>193</v>
      </c>
      <c r="S473" s="116">
        <v>59917.34</v>
      </c>
      <c r="T473" s="55"/>
    </row>
    <row r="474" spans="1:21" ht="14">
      <c r="A474" s="55">
        <v>297704</v>
      </c>
      <c r="B474" s="55" t="s">
        <v>1123</v>
      </c>
      <c r="C474" s="55" t="s">
        <v>53</v>
      </c>
      <c r="D474" s="55" t="s">
        <v>1124</v>
      </c>
      <c r="E474" s="55" t="s">
        <v>1041</v>
      </c>
      <c r="F474" s="57">
        <v>36404</v>
      </c>
      <c r="G474" s="57">
        <v>40909</v>
      </c>
      <c r="H474" s="57">
        <v>36404</v>
      </c>
      <c r="I474" s="57">
        <v>34617</v>
      </c>
      <c r="J474" s="55" t="s">
        <v>192</v>
      </c>
      <c r="K474" s="57">
        <v>41640</v>
      </c>
      <c r="L474" s="55"/>
      <c r="M474" s="56">
        <v>23</v>
      </c>
      <c r="N474" s="56" t="s">
        <v>5</v>
      </c>
      <c r="O474" s="57">
        <v>23399</v>
      </c>
      <c r="P474" s="55">
        <v>1</v>
      </c>
      <c r="Q474" s="55" t="s">
        <v>57</v>
      </c>
      <c r="R474" s="55" t="s">
        <v>193</v>
      </c>
      <c r="S474" s="116">
        <v>59917.34</v>
      </c>
      <c r="T474" s="55"/>
    </row>
    <row r="475" spans="1:21" ht="14">
      <c r="A475" s="55">
        <v>421943</v>
      </c>
      <c r="B475" s="55" t="s">
        <v>1125</v>
      </c>
      <c r="C475" s="55" t="s">
        <v>106</v>
      </c>
      <c r="D475" s="55" t="s">
        <v>1126</v>
      </c>
      <c r="E475" s="55" t="s">
        <v>1031</v>
      </c>
      <c r="F475" s="57">
        <v>36039</v>
      </c>
      <c r="G475" s="57">
        <v>40909</v>
      </c>
      <c r="H475" s="57">
        <v>36039</v>
      </c>
      <c r="I475" s="57">
        <v>34486</v>
      </c>
      <c r="J475" s="55" t="s">
        <v>192</v>
      </c>
      <c r="K475" s="57">
        <v>41640</v>
      </c>
      <c r="L475" s="55"/>
      <c r="M475" s="56">
        <v>23</v>
      </c>
      <c r="N475" s="56" t="s">
        <v>5</v>
      </c>
      <c r="O475" s="57">
        <v>19773</v>
      </c>
      <c r="P475" s="55">
        <v>1</v>
      </c>
      <c r="Q475" s="55" t="s">
        <v>57</v>
      </c>
      <c r="R475" s="55" t="s">
        <v>193</v>
      </c>
      <c r="S475" s="116">
        <v>59917.34</v>
      </c>
      <c r="T475" s="55"/>
    </row>
    <row r="476" spans="1:21" ht="14">
      <c r="A476" s="55">
        <v>440505</v>
      </c>
      <c r="B476" s="55" t="s">
        <v>1127</v>
      </c>
      <c r="C476" s="55" t="s">
        <v>60</v>
      </c>
      <c r="D476" s="55" t="s">
        <v>1128</v>
      </c>
      <c r="E476" s="55" t="s">
        <v>1129</v>
      </c>
      <c r="F476" s="57">
        <v>35309</v>
      </c>
      <c r="G476" s="57">
        <v>40909</v>
      </c>
      <c r="H476" s="57">
        <v>35309</v>
      </c>
      <c r="I476" s="57">
        <v>28946</v>
      </c>
      <c r="J476" s="55" t="s">
        <v>192</v>
      </c>
      <c r="K476" s="57">
        <v>41640</v>
      </c>
      <c r="L476" s="55"/>
      <c r="M476" s="56">
        <v>23</v>
      </c>
      <c r="N476" s="56" t="s">
        <v>5</v>
      </c>
      <c r="O476" s="57">
        <v>19590</v>
      </c>
      <c r="P476" s="55">
        <v>1</v>
      </c>
      <c r="Q476" s="55" t="s">
        <v>57</v>
      </c>
      <c r="R476" s="55" t="s">
        <v>193</v>
      </c>
      <c r="S476" s="116">
        <v>59917.34</v>
      </c>
      <c r="T476" s="55"/>
    </row>
    <row r="477" spans="1:21" ht="14">
      <c r="A477" s="55">
        <v>480574</v>
      </c>
      <c r="B477" s="55" t="s">
        <v>1130</v>
      </c>
      <c r="C477" s="55" t="s">
        <v>53</v>
      </c>
      <c r="D477" s="55" t="s">
        <v>1131</v>
      </c>
      <c r="E477" s="55" t="s">
        <v>1036</v>
      </c>
      <c r="F477" s="57">
        <v>35471</v>
      </c>
      <c r="G477" s="57">
        <v>40909</v>
      </c>
      <c r="H477" s="57">
        <v>35471</v>
      </c>
      <c r="I477" s="57">
        <v>32575</v>
      </c>
      <c r="J477" s="55" t="s">
        <v>192</v>
      </c>
      <c r="K477" s="57">
        <v>41640</v>
      </c>
      <c r="L477" s="55"/>
      <c r="M477" s="56">
        <v>23</v>
      </c>
      <c r="N477" s="56" t="s">
        <v>5</v>
      </c>
      <c r="O477" s="57">
        <v>18651</v>
      </c>
      <c r="P477" s="55">
        <v>1</v>
      </c>
      <c r="Q477" s="55" t="s">
        <v>57</v>
      </c>
      <c r="R477" s="55" t="s">
        <v>193</v>
      </c>
      <c r="S477" s="116">
        <v>59917.34</v>
      </c>
      <c r="T477" s="55"/>
    </row>
    <row r="478" spans="1:21" ht="14">
      <c r="A478" s="55">
        <v>551688</v>
      </c>
      <c r="B478" s="55" t="s">
        <v>1132</v>
      </c>
      <c r="C478" s="55" t="s">
        <v>53</v>
      </c>
      <c r="D478" s="55" t="s">
        <v>1133</v>
      </c>
      <c r="E478" s="55" t="s">
        <v>1036</v>
      </c>
      <c r="F478" s="57">
        <v>35843</v>
      </c>
      <c r="G478" s="57">
        <v>40909</v>
      </c>
      <c r="H478" s="57">
        <v>35843</v>
      </c>
      <c r="I478" s="57">
        <v>31666</v>
      </c>
      <c r="J478" s="55" t="s">
        <v>192</v>
      </c>
      <c r="K478" s="57">
        <v>41640</v>
      </c>
      <c r="L478" s="55"/>
      <c r="M478" s="56">
        <v>23</v>
      </c>
      <c r="N478" s="56" t="s">
        <v>5</v>
      </c>
      <c r="O478" s="57">
        <v>19926</v>
      </c>
      <c r="P478" s="55">
        <v>1</v>
      </c>
      <c r="Q478" s="55" t="s">
        <v>57</v>
      </c>
      <c r="R478" s="55" t="s">
        <v>193</v>
      </c>
      <c r="S478" s="116">
        <v>59917.34</v>
      </c>
      <c r="T478" s="55"/>
    </row>
    <row r="479" spans="1:21" ht="14">
      <c r="A479" s="55">
        <v>555851</v>
      </c>
      <c r="B479" s="55" t="s">
        <v>1134</v>
      </c>
      <c r="C479" s="55" t="s">
        <v>60</v>
      </c>
      <c r="D479" s="55" t="s">
        <v>1135</v>
      </c>
      <c r="E479" s="55" t="s">
        <v>1036</v>
      </c>
      <c r="F479" s="57">
        <v>35309</v>
      </c>
      <c r="G479" s="57">
        <v>40909</v>
      </c>
      <c r="H479" s="57">
        <v>35309</v>
      </c>
      <c r="I479" s="57">
        <v>27717</v>
      </c>
      <c r="J479" s="55" t="s">
        <v>192</v>
      </c>
      <c r="K479" s="57">
        <v>41640</v>
      </c>
      <c r="L479" s="55"/>
      <c r="M479" s="56">
        <v>23</v>
      </c>
      <c r="N479" s="56" t="s">
        <v>5</v>
      </c>
      <c r="O479" s="57">
        <v>20340</v>
      </c>
      <c r="P479" s="55">
        <v>1</v>
      </c>
      <c r="Q479" s="55" t="s">
        <v>57</v>
      </c>
      <c r="R479" s="55" t="s">
        <v>193</v>
      </c>
      <c r="S479" s="116">
        <v>59917.34</v>
      </c>
      <c r="T479" s="55"/>
    </row>
    <row r="480" spans="1:21" ht="14">
      <c r="A480" s="55">
        <v>580840</v>
      </c>
      <c r="B480" s="55" t="s">
        <v>1136</v>
      </c>
      <c r="C480" s="55" t="s">
        <v>106</v>
      </c>
      <c r="D480" s="55" t="s">
        <v>1137</v>
      </c>
      <c r="E480" s="55" t="s">
        <v>1077</v>
      </c>
      <c r="F480" s="57">
        <v>33270</v>
      </c>
      <c r="G480" s="57">
        <v>40909</v>
      </c>
      <c r="H480" s="57">
        <v>33270</v>
      </c>
      <c r="I480" s="57">
        <v>27017</v>
      </c>
      <c r="J480" s="55" t="s">
        <v>192</v>
      </c>
      <c r="K480" s="57">
        <v>41640</v>
      </c>
      <c r="L480" s="57">
        <v>41921</v>
      </c>
      <c r="M480" s="56">
        <v>23</v>
      </c>
      <c r="N480" s="56" t="s">
        <v>5</v>
      </c>
      <c r="O480" s="57">
        <v>20005</v>
      </c>
      <c r="P480" s="55">
        <v>1</v>
      </c>
      <c r="Q480" s="55" t="s">
        <v>57</v>
      </c>
      <c r="R480" s="55" t="s">
        <v>193</v>
      </c>
      <c r="S480" s="116">
        <v>59917.34</v>
      </c>
      <c r="T480" s="55"/>
    </row>
    <row r="481" spans="1:20" ht="14">
      <c r="A481" s="55">
        <v>590560</v>
      </c>
      <c r="B481" s="55" t="s">
        <v>1138</v>
      </c>
      <c r="C481" s="55" t="s">
        <v>66</v>
      </c>
      <c r="D481" s="55" t="s">
        <v>1139</v>
      </c>
      <c r="E481" s="55" t="s">
        <v>1049</v>
      </c>
      <c r="F481" s="57">
        <v>36739</v>
      </c>
      <c r="G481" s="57">
        <v>40909</v>
      </c>
      <c r="H481" s="57">
        <v>36739</v>
      </c>
      <c r="I481" s="57">
        <v>32855</v>
      </c>
      <c r="J481" s="55" t="s">
        <v>192</v>
      </c>
      <c r="K481" s="57">
        <v>41640</v>
      </c>
      <c r="L481" s="55"/>
      <c r="M481" s="56">
        <v>23</v>
      </c>
      <c r="N481" s="56" t="s">
        <v>5</v>
      </c>
      <c r="O481" s="57">
        <v>18908</v>
      </c>
      <c r="P481" s="55">
        <v>1</v>
      </c>
      <c r="Q481" s="55" t="s">
        <v>57</v>
      </c>
      <c r="R481" s="55" t="s">
        <v>193</v>
      </c>
      <c r="S481" s="116">
        <v>59917.34</v>
      </c>
      <c r="T481" s="55"/>
    </row>
    <row r="482" spans="1:20" ht="14">
      <c r="A482" s="55">
        <v>592855</v>
      </c>
      <c r="B482" s="55" t="s">
        <v>1140</v>
      </c>
      <c r="C482" s="55" t="s">
        <v>106</v>
      </c>
      <c r="D482" s="55" t="s">
        <v>1141</v>
      </c>
      <c r="E482" s="55" t="s">
        <v>1031</v>
      </c>
      <c r="F482" s="57">
        <v>33217</v>
      </c>
      <c r="G482" s="57">
        <v>40909</v>
      </c>
      <c r="H482" s="57">
        <v>37135</v>
      </c>
      <c r="I482" s="57">
        <v>33217</v>
      </c>
      <c r="J482" s="55" t="s">
        <v>192</v>
      </c>
      <c r="K482" s="57">
        <v>41640</v>
      </c>
      <c r="L482" s="55"/>
      <c r="M482" s="56">
        <v>23</v>
      </c>
      <c r="N482" s="56" t="s">
        <v>5</v>
      </c>
      <c r="O482" s="57">
        <v>20368</v>
      </c>
      <c r="P482" s="55">
        <v>1</v>
      </c>
      <c r="Q482" s="55" t="s">
        <v>57</v>
      </c>
      <c r="R482" s="55" t="s">
        <v>193</v>
      </c>
      <c r="S482" s="116">
        <v>59917.34</v>
      </c>
      <c r="T482" s="55"/>
    </row>
    <row r="483" spans="1:20" ht="14">
      <c r="A483" s="55">
        <v>632364</v>
      </c>
      <c r="B483" s="55" t="s">
        <v>1142</v>
      </c>
      <c r="C483" s="55" t="s">
        <v>112</v>
      </c>
      <c r="D483" s="55" t="s">
        <v>1143</v>
      </c>
      <c r="E483" s="55" t="s">
        <v>1084</v>
      </c>
      <c r="F483" s="57">
        <v>36708</v>
      </c>
      <c r="G483" s="57">
        <v>40909</v>
      </c>
      <c r="H483" s="57">
        <v>36708</v>
      </c>
      <c r="I483" s="57">
        <v>33715</v>
      </c>
      <c r="J483" s="55" t="s">
        <v>192</v>
      </c>
      <c r="K483" s="57">
        <v>41640</v>
      </c>
      <c r="L483" s="55"/>
      <c r="M483" s="56">
        <v>23</v>
      </c>
      <c r="N483" s="56" t="s">
        <v>5</v>
      </c>
      <c r="O483" s="57">
        <v>20526</v>
      </c>
      <c r="P483" s="55">
        <v>0.375</v>
      </c>
      <c r="Q483" s="55" t="s">
        <v>57</v>
      </c>
      <c r="R483" s="55" t="s">
        <v>193</v>
      </c>
      <c r="S483" s="116">
        <v>22469</v>
      </c>
      <c r="T483" s="55"/>
    </row>
    <row r="484" spans="1:20" ht="14">
      <c r="A484" s="55">
        <v>653850</v>
      </c>
      <c r="B484" s="55" t="s">
        <v>1144</v>
      </c>
      <c r="C484" s="55" t="s">
        <v>60</v>
      </c>
      <c r="D484" s="55" t="s">
        <v>1145</v>
      </c>
      <c r="E484" s="55" t="s">
        <v>90</v>
      </c>
      <c r="F484" s="57">
        <v>33567</v>
      </c>
      <c r="G484" s="57">
        <v>40909</v>
      </c>
      <c r="H484" s="57">
        <v>33567</v>
      </c>
      <c r="I484" s="57">
        <v>33567</v>
      </c>
      <c r="J484" s="55" t="s">
        <v>192</v>
      </c>
      <c r="K484" s="57">
        <v>41640</v>
      </c>
      <c r="L484" s="55"/>
      <c r="M484" s="56">
        <v>23</v>
      </c>
      <c r="N484" s="56" t="s">
        <v>5</v>
      </c>
      <c r="O484" s="57">
        <v>20631</v>
      </c>
      <c r="P484" s="55">
        <v>0.625</v>
      </c>
      <c r="Q484" s="55" t="s">
        <v>57</v>
      </c>
      <c r="R484" s="55" t="s">
        <v>193</v>
      </c>
      <c r="S484" s="116">
        <v>37448.339999999997</v>
      </c>
      <c r="T484" s="55"/>
    </row>
    <row r="485" spans="1:20" ht="14">
      <c r="A485" s="55">
        <v>672009</v>
      </c>
      <c r="B485" s="55" t="s">
        <v>1146</v>
      </c>
      <c r="C485" s="55" t="s">
        <v>60</v>
      </c>
      <c r="D485" s="55" t="s">
        <v>1147</v>
      </c>
      <c r="E485" s="55" t="s">
        <v>104</v>
      </c>
      <c r="F485" s="57">
        <v>35725</v>
      </c>
      <c r="G485" s="57">
        <v>40909</v>
      </c>
      <c r="H485" s="57">
        <v>35725</v>
      </c>
      <c r="I485" s="57">
        <v>35725</v>
      </c>
      <c r="J485" s="55" t="s">
        <v>192</v>
      </c>
      <c r="K485" s="57">
        <v>41640</v>
      </c>
      <c r="L485" s="55"/>
      <c r="M485" s="56">
        <v>23</v>
      </c>
      <c r="N485" s="56" t="s">
        <v>5</v>
      </c>
      <c r="O485" s="57">
        <v>19341</v>
      </c>
      <c r="P485" s="55">
        <v>1</v>
      </c>
      <c r="Q485" s="55" t="s">
        <v>57</v>
      </c>
      <c r="R485" s="55" t="s">
        <v>193</v>
      </c>
      <c r="S485" s="116">
        <v>59917.34</v>
      </c>
      <c r="T485" s="55"/>
    </row>
    <row r="486" spans="1:20" ht="14">
      <c r="A486" s="55">
        <v>675588</v>
      </c>
      <c r="B486" s="55" t="s">
        <v>1148</v>
      </c>
      <c r="C486" s="55" t="s">
        <v>53</v>
      </c>
      <c r="D486" s="55" t="s">
        <v>1149</v>
      </c>
      <c r="E486" s="55" t="s">
        <v>90</v>
      </c>
      <c r="F486" s="57">
        <v>34927</v>
      </c>
      <c r="G486" s="57">
        <v>40909</v>
      </c>
      <c r="H486" s="57">
        <v>34927</v>
      </c>
      <c r="I486" s="57">
        <v>34927</v>
      </c>
      <c r="J486" s="55" t="s">
        <v>192</v>
      </c>
      <c r="K486" s="57">
        <v>41640</v>
      </c>
      <c r="L486" s="55"/>
      <c r="M486" s="56">
        <v>23</v>
      </c>
      <c r="N486" s="56" t="s">
        <v>5</v>
      </c>
      <c r="O486" s="57">
        <v>25464</v>
      </c>
      <c r="P486" s="55">
        <v>0.89</v>
      </c>
      <c r="Q486" s="55" t="s">
        <v>57</v>
      </c>
      <c r="R486" s="55" t="s">
        <v>193</v>
      </c>
      <c r="S486" s="116">
        <v>53326.43</v>
      </c>
      <c r="T486" s="55"/>
    </row>
    <row r="487" spans="1:20" ht="14">
      <c r="A487" s="55">
        <v>690021</v>
      </c>
      <c r="B487" s="55" t="s">
        <v>1151</v>
      </c>
      <c r="C487" s="55" t="s">
        <v>66</v>
      </c>
      <c r="D487" s="55" t="s">
        <v>1152</v>
      </c>
      <c r="E487" s="55" t="s">
        <v>1036</v>
      </c>
      <c r="F487" s="57">
        <v>36227</v>
      </c>
      <c r="G487" s="57">
        <v>40909</v>
      </c>
      <c r="H487" s="57">
        <v>36227</v>
      </c>
      <c r="I487" s="57">
        <v>33315</v>
      </c>
      <c r="J487" s="55" t="s">
        <v>192</v>
      </c>
      <c r="K487" s="57">
        <v>41640</v>
      </c>
      <c r="L487" s="55"/>
      <c r="M487" s="56">
        <v>23</v>
      </c>
      <c r="N487" s="56" t="s">
        <v>5</v>
      </c>
      <c r="O487" s="57">
        <v>25324</v>
      </c>
      <c r="P487" s="55">
        <v>1</v>
      </c>
      <c r="Q487" s="55" t="s">
        <v>57</v>
      </c>
      <c r="R487" s="55" t="s">
        <v>193</v>
      </c>
      <c r="S487" s="116">
        <v>59917.34</v>
      </c>
      <c r="T487" s="55"/>
    </row>
    <row r="488" spans="1:20" ht="14">
      <c r="A488" s="55">
        <v>701415</v>
      </c>
      <c r="B488" s="55" t="s">
        <v>1153</v>
      </c>
      <c r="C488" s="55" t="s">
        <v>106</v>
      </c>
      <c r="D488" s="55" t="s">
        <v>1154</v>
      </c>
      <c r="E488" s="55" t="s">
        <v>1118</v>
      </c>
      <c r="F488" s="57">
        <v>36787</v>
      </c>
      <c r="G488" s="57">
        <v>40909</v>
      </c>
      <c r="H488" s="57">
        <v>36787</v>
      </c>
      <c r="I488" s="57">
        <v>32554</v>
      </c>
      <c r="J488" s="55" t="s">
        <v>192</v>
      </c>
      <c r="K488" s="57">
        <v>41640</v>
      </c>
      <c r="L488" s="55"/>
      <c r="M488" s="56">
        <v>23</v>
      </c>
      <c r="N488" s="56" t="s">
        <v>5</v>
      </c>
      <c r="O488" s="57">
        <v>20209</v>
      </c>
      <c r="P488" s="55">
        <v>1</v>
      </c>
      <c r="Q488" s="55" t="s">
        <v>57</v>
      </c>
      <c r="R488" s="55" t="s">
        <v>193</v>
      </c>
      <c r="S488" s="116">
        <v>59917.34</v>
      </c>
      <c r="T488" s="55"/>
    </row>
    <row r="489" spans="1:20" ht="14">
      <c r="A489" s="55">
        <v>710428</v>
      </c>
      <c r="B489" s="55" t="s">
        <v>1155</v>
      </c>
      <c r="C489" s="55" t="s">
        <v>112</v>
      </c>
      <c r="D489" s="55" t="s">
        <v>1156</v>
      </c>
      <c r="E489" s="55" t="s">
        <v>1084</v>
      </c>
      <c r="F489" s="57">
        <v>36708</v>
      </c>
      <c r="G489" s="57">
        <v>40909</v>
      </c>
      <c r="H489" s="57">
        <v>36708</v>
      </c>
      <c r="I489" s="57">
        <v>32402</v>
      </c>
      <c r="J489" s="55" t="s">
        <v>192</v>
      </c>
      <c r="K489" s="57">
        <v>41640</v>
      </c>
      <c r="L489" s="55"/>
      <c r="M489" s="56">
        <v>23</v>
      </c>
      <c r="N489" s="56" t="s">
        <v>5</v>
      </c>
      <c r="O489" s="57">
        <v>21780</v>
      </c>
      <c r="P489" s="55">
        <v>0.75</v>
      </c>
      <c r="Q489" s="55" t="s">
        <v>57</v>
      </c>
      <c r="R489" s="55" t="s">
        <v>193</v>
      </c>
      <c r="S489" s="116">
        <v>44938.01</v>
      </c>
      <c r="T489" s="55"/>
    </row>
    <row r="490" spans="1:20" ht="14">
      <c r="A490" s="55">
        <v>728440</v>
      </c>
      <c r="B490" s="55" t="s">
        <v>1157</v>
      </c>
      <c r="C490" s="55" t="s">
        <v>60</v>
      </c>
      <c r="D490" s="55" t="s">
        <v>1158</v>
      </c>
      <c r="E490" s="55" t="s">
        <v>1044</v>
      </c>
      <c r="F490" s="57">
        <v>31306</v>
      </c>
      <c r="G490" s="57">
        <v>40909</v>
      </c>
      <c r="H490" s="57">
        <v>31306</v>
      </c>
      <c r="I490" s="57">
        <v>31306</v>
      </c>
      <c r="J490" s="55" t="s">
        <v>192</v>
      </c>
      <c r="K490" s="57">
        <v>41640</v>
      </c>
      <c r="L490" s="55"/>
      <c r="M490" s="56">
        <v>23</v>
      </c>
      <c r="N490" s="56" t="s">
        <v>5</v>
      </c>
      <c r="O490" s="57">
        <v>19148</v>
      </c>
      <c r="P490" s="55">
        <v>1</v>
      </c>
      <c r="Q490" s="55" t="s">
        <v>57</v>
      </c>
      <c r="R490" s="55" t="s">
        <v>193</v>
      </c>
      <c r="S490" s="116">
        <v>59917.34</v>
      </c>
      <c r="T490" s="55"/>
    </row>
    <row r="491" spans="1:20" ht="14">
      <c r="A491" s="55">
        <v>758215</v>
      </c>
      <c r="B491" s="55" t="s">
        <v>1159</v>
      </c>
      <c r="C491" s="55" t="s">
        <v>60</v>
      </c>
      <c r="D491" s="55" t="s">
        <v>1160</v>
      </c>
      <c r="E491" s="55" t="s">
        <v>1161</v>
      </c>
      <c r="F491" s="57">
        <v>37073</v>
      </c>
      <c r="G491" s="57">
        <v>40909</v>
      </c>
      <c r="H491" s="57">
        <v>37073</v>
      </c>
      <c r="I491" s="57">
        <v>33009</v>
      </c>
      <c r="J491" s="55" t="s">
        <v>192</v>
      </c>
      <c r="K491" s="57">
        <v>41640</v>
      </c>
      <c r="L491" s="55"/>
      <c r="M491" s="56">
        <v>23</v>
      </c>
      <c r="N491" s="56" t="s">
        <v>5</v>
      </c>
      <c r="O491" s="57">
        <v>13060</v>
      </c>
      <c r="P491" s="55">
        <v>1</v>
      </c>
      <c r="Q491" s="55" t="s">
        <v>57</v>
      </c>
      <c r="R491" s="55" t="s">
        <v>193</v>
      </c>
      <c r="S491" s="116">
        <v>59917.34</v>
      </c>
      <c r="T491" s="55"/>
    </row>
    <row r="492" spans="1:20" ht="14">
      <c r="A492" s="55">
        <v>791642</v>
      </c>
      <c r="B492" s="55" t="s">
        <v>1162</v>
      </c>
      <c r="C492" s="55" t="s">
        <v>60</v>
      </c>
      <c r="D492" s="55" t="s">
        <v>1163</v>
      </c>
      <c r="E492" s="55" t="s">
        <v>104</v>
      </c>
      <c r="F492" s="57">
        <v>34136</v>
      </c>
      <c r="G492" s="57">
        <v>40909</v>
      </c>
      <c r="H492" s="57">
        <v>34136</v>
      </c>
      <c r="I492" s="57">
        <v>34136</v>
      </c>
      <c r="J492" s="55" t="s">
        <v>192</v>
      </c>
      <c r="K492" s="57">
        <v>41640</v>
      </c>
      <c r="L492" s="55"/>
      <c r="M492" s="56">
        <v>23</v>
      </c>
      <c r="N492" s="56" t="s">
        <v>5</v>
      </c>
      <c r="O492" s="57">
        <v>25782</v>
      </c>
      <c r="P492" s="55">
        <v>1</v>
      </c>
      <c r="Q492" s="55" t="s">
        <v>57</v>
      </c>
      <c r="R492" s="55" t="s">
        <v>193</v>
      </c>
      <c r="S492" s="116">
        <v>59917.34</v>
      </c>
      <c r="T492" s="55"/>
    </row>
    <row r="493" spans="1:20" ht="14">
      <c r="A493" s="55">
        <v>808629</v>
      </c>
      <c r="B493" s="55" t="s">
        <v>1164</v>
      </c>
      <c r="C493" s="55" t="s">
        <v>53</v>
      </c>
      <c r="D493" s="55" t="s">
        <v>1165</v>
      </c>
      <c r="E493" s="55" t="s">
        <v>104</v>
      </c>
      <c r="F493" s="57">
        <v>33298</v>
      </c>
      <c r="G493" s="57">
        <v>40909</v>
      </c>
      <c r="H493" s="57">
        <v>33298</v>
      </c>
      <c r="I493" s="57">
        <v>32759</v>
      </c>
      <c r="J493" s="55" t="s">
        <v>192</v>
      </c>
      <c r="K493" s="57">
        <v>41640</v>
      </c>
      <c r="L493" s="55"/>
      <c r="M493" s="56">
        <v>23</v>
      </c>
      <c r="N493" s="56" t="s">
        <v>5</v>
      </c>
      <c r="O493" s="57">
        <v>18772</v>
      </c>
      <c r="P493" s="55">
        <v>1</v>
      </c>
      <c r="Q493" s="55" t="s">
        <v>57</v>
      </c>
      <c r="R493" s="55" t="s">
        <v>193</v>
      </c>
      <c r="S493" s="116">
        <v>59917.34</v>
      </c>
      <c r="T493" s="55"/>
    </row>
    <row r="494" spans="1:20" ht="14">
      <c r="A494" s="55">
        <v>824576</v>
      </c>
      <c r="B494" s="55" t="s">
        <v>1166</v>
      </c>
      <c r="C494" s="55" t="s">
        <v>112</v>
      </c>
      <c r="D494" s="55" t="s">
        <v>1167</v>
      </c>
      <c r="E494" s="55" t="s">
        <v>1057</v>
      </c>
      <c r="F494" s="57">
        <v>31959</v>
      </c>
      <c r="G494" s="57">
        <v>40909</v>
      </c>
      <c r="H494" s="57">
        <v>31959</v>
      </c>
      <c r="I494" s="57">
        <v>29815</v>
      </c>
      <c r="J494" s="55" t="s">
        <v>192</v>
      </c>
      <c r="K494" s="57">
        <v>41640</v>
      </c>
      <c r="L494" s="55"/>
      <c r="M494" s="56">
        <v>23</v>
      </c>
      <c r="N494" s="56" t="s">
        <v>5</v>
      </c>
      <c r="O494" s="57">
        <v>20301</v>
      </c>
      <c r="P494" s="55">
        <v>1</v>
      </c>
      <c r="Q494" s="55" t="s">
        <v>57</v>
      </c>
      <c r="R494" s="55" t="s">
        <v>193</v>
      </c>
      <c r="S494" s="116">
        <v>59917.34</v>
      </c>
      <c r="T494" s="55"/>
    </row>
    <row r="495" spans="1:20" ht="14">
      <c r="A495" s="55">
        <v>839831</v>
      </c>
      <c r="B495" s="55" t="s">
        <v>1168</v>
      </c>
      <c r="C495" s="55" t="s">
        <v>66</v>
      </c>
      <c r="D495" s="55" t="s">
        <v>1169</v>
      </c>
      <c r="E495" s="55" t="s">
        <v>1044</v>
      </c>
      <c r="F495" s="57">
        <v>36347</v>
      </c>
      <c r="G495" s="57">
        <v>41640</v>
      </c>
      <c r="H495" s="57">
        <v>36347</v>
      </c>
      <c r="I495" s="57">
        <v>36347</v>
      </c>
      <c r="J495" s="55" t="s">
        <v>192</v>
      </c>
      <c r="K495" s="57">
        <v>41640</v>
      </c>
      <c r="L495" s="55"/>
      <c r="M495" s="56">
        <v>23</v>
      </c>
      <c r="N495" s="56" t="s">
        <v>5</v>
      </c>
      <c r="O495" s="57">
        <v>23692</v>
      </c>
      <c r="P495" s="55">
        <v>1</v>
      </c>
      <c r="Q495" s="55" t="s">
        <v>57</v>
      </c>
      <c r="R495" s="55" t="s">
        <v>193</v>
      </c>
      <c r="S495" s="116">
        <v>59917.34</v>
      </c>
      <c r="T495" s="55"/>
    </row>
    <row r="496" spans="1:20" ht="14">
      <c r="A496" s="55">
        <v>882732</v>
      </c>
      <c r="B496" s="55" t="s">
        <v>1170</v>
      </c>
      <c r="C496" s="55" t="s">
        <v>106</v>
      </c>
      <c r="D496" s="55" t="s">
        <v>1171</v>
      </c>
      <c r="E496" s="55" t="s">
        <v>1172</v>
      </c>
      <c r="F496" s="57">
        <v>34881</v>
      </c>
      <c r="G496" s="57">
        <v>40909</v>
      </c>
      <c r="H496" s="57">
        <v>38534</v>
      </c>
      <c r="I496" s="57">
        <v>33175</v>
      </c>
      <c r="J496" s="55" t="s">
        <v>192</v>
      </c>
      <c r="K496" s="57">
        <v>41640</v>
      </c>
      <c r="L496" s="55"/>
      <c r="M496" s="56">
        <v>23</v>
      </c>
      <c r="N496" s="56" t="s">
        <v>5</v>
      </c>
      <c r="O496" s="57">
        <v>18939</v>
      </c>
      <c r="P496" s="55">
        <v>1</v>
      </c>
      <c r="Q496" s="55" t="s">
        <v>57</v>
      </c>
      <c r="R496" s="55" t="s">
        <v>193</v>
      </c>
      <c r="S496" s="116">
        <v>59917.34</v>
      </c>
      <c r="T496" s="55"/>
    </row>
    <row r="497" spans="1:20" ht="14">
      <c r="A497" s="55">
        <v>930299</v>
      </c>
      <c r="B497" s="55" t="s">
        <v>1173</v>
      </c>
      <c r="C497" s="55" t="s">
        <v>66</v>
      </c>
      <c r="D497" s="55" t="s">
        <v>1174</v>
      </c>
      <c r="E497" s="55" t="s">
        <v>1044</v>
      </c>
      <c r="F497" s="57">
        <v>36803</v>
      </c>
      <c r="G497" s="57">
        <v>41275</v>
      </c>
      <c r="H497" s="57">
        <v>36803</v>
      </c>
      <c r="I497" s="57">
        <v>36803</v>
      </c>
      <c r="J497" s="55" t="s">
        <v>192</v>
      </c>
      <c r="K497" s="57">
        <v>41640</v>
      </c>
      <c r="L497" s="55"/>
      <c r="M497" s="56">
        <v>23</v>
      </c>
      <c r="N497" s="56" t="s">
        <v>5</v>
      </c>
      <c r="O497" s="57">
        <v>27378</v>
      </c>
      <c r="P497" s="55">
        <v>1</v>
      </c>
      <c r="Q497" s="55" t="s">
        <v>57</v>
      </c>
      <c r="R497" s="55" t="s">
        <v>193</v>
      </c>
      <c r="S497" s="116">
        <v>59917.34</v>
      </c>
      <c r="T497" s="55"/>
    </row>
    <row r="498" spans="1:20" ht="14">
      <c r="A498" s="55">
        <v>937020</v>
      </c>
      <c r="B498" s="55" t="s">
        <v>1175</v>
      </c>
      <c r="C498" s="55" t="s">
        <v>106</v>
      </c>
      <c r="D498" s="55" t="s">
        <v>1176</v>
      </c>
      <c r="E498" s="55" t="s">
        <v>1118</v>
      </c>
      <c r="F498" s="57">
        <v>37628</v>
      </c>
      <c r="G498" s="57">
        <v>40909</v>
      </c>
      <c r="H498" s="57">
        <v>37628</v>
      </c>
      <c r="I498" s="57">
        <v>35800</v>
      </c>
      <c r="J498" s="55" t="s">
        <v>192</v>
      </c>
      <c r="K498" s="57">
        <v>41640</v>
      </c>
      <c r="L498" s="55"/>
      <c r="M498" s="56">
        <v>23</v>
      </c>
      <c r="N498" s="56" t="s">
        <v>5</v>
      </c>
      <c r="O498" s="57">
        <v>26899</v>
      </c>
      <c r="P498" s="55">
        <v>1</v>
      </c>
      <c r="Q498" s="55" t="s">
        <v>57</v>
      </c>
      <c r="R498" s="55" t="s">
        <v>193</v>
      </c>
      <c r="S498" s="116">
        <v>59917.34</v>
      </c>
      <c r="T498" s="55"/>
    </row>
    <row r="499" spans="1:20" ht="14">
      <c r="A499" s="55">
        <v>969763</v>
      </c>
      <c r="B499" s="55" t="s">
        <v>1177</v>
      </c>
      <c r="C499" s="55" t="s">
        <v>106</v>
      </c>
      <c r="D499" s="55" t="s">
        <v>1178</v>
      </c>
      <c r="E499" s="55" t="s">
        <v>1054</v>
      </c>
      <c r="F499" s="57">
        <v>38455</v>
      </c>
      <c r="G499" s="57">
        <v>40909</v>
      </c>
      <c r="H499" s="57">
        <v>38455</v>
      </c>
      <c r="I499" s="57">
        <v>38455</v>
      </c>
      <c r="J499" s="55" t="s">
        <v>192</v>
      </c>
      <c r="K499" s="57">
        <v>41640</v>
      </c>
      <c r="L499" s="55"/>
      <c r="M499" s="56">
        <v>23</v>
      </c>
      <c r="N499" s="56" t="s">
        <v>5</v>
      </c>
      <c r="O499" s="57">
        <v>27348</v>
      </c>
      <c r="P499" s="55">
        <v>1</v>
      </c>
      <c r="Q499" s="55" t="s">
        <v>57</v>
      </c>
      <c r="R499" s="55" t="s">
        <v>193</v>
      </c>
      <c r="S499" s="116">
        <v>59917.34</v>
      </c>
      <c r="T499" s="55"/>
    </row>
    <row r="500" spans="1:20" ht="14">
      <c r="A500" s="55">
        <v>980791</v>
      </c>
      <c r="B500" s="55" t="s">
        <v>1179</v>
      </c>
      <c r="C500" s="55" t="s">
        <v>53</v>
      </c>
      <c r="D500" s="55" t="s">
        <v>1180</v>
      </c>
      <c r="E500" s="55" t="s">
        <v>1181</v>
      </c>
      <c r="F500" s="57">
        <v>35684</v>
      </c>
      <c r="G500" s="57">
        <v>42005</v>
      </c>
      <c r="H500" s="57">
        <v>35684</v>
      </c>
      <c r="I500" s="57">
        <v>35684</v>
      </c>
      <c r="J500" s="55" t="s">
        <v>192</v>
      </c>
      <c r="K500" s="57">
        <v>41640</v>
      </c>
      <c r="L500" s="55"/>
      <c r="M500" s="56">
        <v>23</v>
      </c>
      <c r="N500" s="56" t="s">
        <v>5</v>
      </c>
      <c r="O500" s="57">
        <v>22294</v>
      </c>
      <c r="P500" s="55">
        <v>1</v>
      </c>
      <c r="Q500" s="55" t="s">
        <v>57</v>
      </c>
      <c r="R500" s="55" t="s">
        <v>193</v>
      </c>
      <c r="S500" s="116">
        <v>59917.34</v>
      </c>
      <c r="T500" s="55"/>
    </row>
    <row r="501" spans="1:20" ht="14">
      <c r="A501" s="55">
        <v>1055410</v>
      </c>
      <c r="B501" s="55" t="s">
        <v>1182</v>
      </c>
      <c r="C501" s="55" t="s">
        <v>106</v>
      </c>
      <c r="D501" s="55" t="s">
        <v>1183</v>
      </c>
      <c r="E501" s="55" t="s">
        <v>1184</v>
      </c>
      <c r="F501" s="57">
        <v>36321</v>
      </c>
      <c r="G501" s="57">
        <v>40909</v>
      </c>
      <c r="H501" s="57">
        <v>36321</v>
      </c>
      <c r="I501" s="57">
        <v>35352</v>
      </c>
      <c r="J501" s="55" t="s">
        <v>192</v>
      </c>
      <c r="K501" s="57">
        <v>41640</v>
      </c>
      <c r="L501" s="55"/>
      <c r="M501" s="56">
        <v>23</v>
      </c>
      <c r="N501" s="56" t="s">
        <v>5</v>
      </c>
      <c r="O501" s="57">
        <v>19262</v>
      </c>
      <c r="P501" s="55">
        <v>1</v>
      </c>
      <c r="Q501" s="55" t="s">
        <v>57</v>
      </c>
      <c r="R501" s="55" t="s">
        <v>193</v>
      </c>
      <c r="S501" s="116">
        <v>59917.34</v>
      </c>
      <c r="T501" s="55"/>
    </row>
    <row r="502" spans="1:20" ht="14">
      <c r="A502" s="55">
        <v>1074440</v>
      </c>
      <c r="B502" s="55" t="s">
        <v>1185</v>
      </c>
      <c r="C502" s="55" t="s">
        <v>60</v>
      </c>
      <c r="D502" s="55" t="s">
        <v>1186</v>
      </c>
      <c r="E502" s="55" t="s">
        <v>104</v>
      </c>
      <c r="F502" s="57">
        <v>36374</v>
      </c>
      <c r="G502" s="57">
        <v>40909</v>
      </c>
      <c r="H502" s="57">
        <v>36374</v>
      </c>
      <c r="I502" s="57">
        <v>36374</v>
      </c>
      <c r="J502" s="55" t="s">
        <v>192</v>
      </c>
      <c r="K502" s="57">
        <v>41640</v>
      </c>
      <c r="L502" s="55"/>
      <c r="M502" s="56">
        <v>23</v>
      </c>
      <c r="N502" s="56" t="s">
        <v>5</v>
      </c>
      <c r="O502" s="57">
        <v>17108</v>
      </c>
      <c r="P502" s="55">
        <v>1</v>
      </c>
      <c r="Q502" s="55" t="s">
        <v>57</v>
      </c>
      <c r="R502" s="55" t="s">
        <v>193</v>
      </c>
      <c r="S502" s="116">
        <v>59917.34</v>
      </c>
      <c r="T502" s="55"/>
    </row>
    <row r="503" spans="1:20" ht="14">
      <c r="A503" s="55">
        <v>1099053</v>
      </c>
      <c r="B503" s="55" t="s">
        <v>1187</v>
      </c>
      <c r="C503" s="55" t="s">
        <v>66</v>
      </c>
      <c r="D503" s="55" t="s">
        <v>1188</v>
      </c>
      <c r="E503" s="55" t="s">
        <v>1036</v>
      </c>
      <c r="F503" s="57">
        <v>38190</v>
      </c>
      <c r="G503" s="57">
        <v>42005</v>
      </c>
      <c r="H503" s="57">
        <v>38190</v>
      </c>
      <c r="I503" s="57">
        <v>35671</v>
      </c>
      <c r="J503" s="55" t="s">
        <v>192</v>
      </c>
      <c r="K503" s="57">
        <v>41640</v>
      </c>
      <c r="L503" s="55"/>
      <c r="M503" s="56">
        <v>23</v>
      </c>
      <c r="N503" s="56" t="s">
        <v>5</v>
      </c>
      <c r="O503" s="57">
        <v>27825</v>
      </c>
      <c r="P503" s="55">
        <v>1</v>
      </c>
      <c r="Q503" s="55" t="s">
        <v>57</v>
      </c>
      <c r="R503" s="55" t="s">
        <v>193</v>
      </c>
      <c r="S503" s="116">
        <v>59917.34</v>
      </c>
      <c r="T503" s="55"/>
    </row>
    <row r="504" spans="1:20" ht="14">
      <c r="A504" s="55">
        <v>1114547</v>
      </c>
      <c r="B504" s="55" t="s">
        <v>1189</v>
      </c>
      <c r="C504" s="55" t="s">
        <v>106</v>
      </c>
      <c r="D504" s="55" t="s">
        <v>1190</v>
      </c>
      <c r="E504" s="55" t="s">
        <v>1031</v>
      </c>
      <c r="F504" s="57">
        <v>37186</v>
      </c>
      <c r="G504" s="57">
        <v>40909</v>
      </c>
      <c r="H504" s="57">
        <v>37186</v>
      </c>
      <c r="I504" s="57">
        <v>34914</v>
      </c>
      <c r="J504" s="55" t="s">
        <v>192</v>
      </c>
      <c r="K504" s="57">
        <v>41640</v>
      </c>
      <c r="L504" s="55"/>
      <c r="M504" s="56">
        <v>23</v>
      </c>
      <c r="N504" s="56" t="s">
        <v>5</v>
      </c>
      <c r="O504" s="57">
        <v>18262</v>
      </c>
      <c r="P504" s="55">
        <v>1</v>
      </c>
      <c r="Q504" s="55" t="s">
        <v>57</v>
      </c>
      <c r="R504" s="55" t="s">
        <v>193</v>
      </c>
      <c r="S504" s="116">
        <v>59917.34</v>
      </c>
      <c r="T504" s="55"/>
    </row>
    <row r="505" spans="1:20" ht="14">
      <c r="A505" s="55">
        <v>1224639</v>
      </c>
      <c r="B505" s="55" t="s">
        <v>1191</v>
      </c>
      <c r="C505" s="55" t="s">
        <v>66</v>
      </c>
      <c r="D505" s="55" t="s">
        <v>1192</v>
      </c>
      <c r="E505" s="55" t="s">
        <v>1036</v>
      </c>
      <c r="F505" s="57">
        <v>38190</v>
      </c>
      <c r="G505" s="57">
        <v>40909</v>
      </c>
      <c r="H505" s="57">
        <v>38190</v>
      </c>
      <c r="I505" s="57">
        <v>36598</v>
      </c>
      <c r="J505" s="55" t="s">
        <v>192</v>
      </c>
      <c r="K505" s="57">
        <v>41640</v>
      </c>
      <c r="L505" s="55"/>
      <c r="M505" s="56">
        <v>23</v>
      </c>
      <c r="N505" s="56" t="s">
        <v>5</v>
      </c>
      <c r="O505" s="57">
        <v>28506</v>
      </c>
      <c r="P505" s="55">
        <v>1</v>
      </c>
      <c r="Q505" s="55" t="s">
        <v>57</v>
      </c>
      <c r="R505" s="55" t="s">
        <v>193</v>
      </c>
      <c r="S505" s="116">
        <v>59917.34</v>
      </c>
      <c r="T505" s="55"/>
    </row>
    <row r="506" spans="1:20" ht="14">
      <c r="A506" s="55">
        <v>1227042</v>
      </c>
      <c r="B506" s="55" t="s">
        <v>1193</v>
      </c>
      <c r="C506" s="55" t="s">
        <v>66</v>
      </c>
      <c r="D506" s="55" t="s">
        <v>1194</v>
      </c>
      <c r="E506" s="55" t="s">
        <v>1195</v>
      </c>
      <c r="F506" s="57">
        <v>38224</v>
      </c>
      <c r="G506" s="57">
        <v>40909</v>
      </c>
      <c r="H506" s="57">
        <v>38224</v>
      </c>
      <c r="I506" s="57">
        <v>34920</v>
      </c>
      <c r="J506" s="55" t="s">
        <v>192</v>
      </c>
      <c r="K506" s="57">
        <v>41640</v>
      </c>
      <c r="L506" s="55"/>
      <c r="M506" s="56">
        <v>23</v>
      </c>
      <c r="N506" s="56" t="s">
        <v>5</v>
      </c>
      <c r="O506" s="57">
        <v>20362</v>
      </c>
      <c r="P506" s="55">
        <v>1</v>
      </c>
      <c r="Q506" s="55" t="s">
        <v>57</v>
      </c>
      <c r="R506" s="55" t="s">
        <v>193</v>
      </c>
      <c r="S506" s="116">
        <v>59917.34</v>
      </c>
      <c r="T506" s="55"/>
    </row>
    <row r="507" spans="1:20" ht="14">
      <c r="A507" s="55">
        <v>1228013</v>
      </c>
      <c r="B507" s="55" t="s">
        <v>1196</v>
      </c>
      <c r="C507" s="55" t="s">
        <v>53</v>
      </c>
      <c r="D507" s="55" t="s">
        <v>1197</v>
      </c>
      <c r="E507" s="55" t="s">
        <v>1060</v>
      </c>
      <c r="F507" s="57">
        <v>37642</v>
      </c>
      <c r="G507" s="57">
        <v>41640</v>
      </c>
      <c r="H507" s="57">
        <v>37642</v>
      </c>
      <c r="I507" s="57">
        <v>37642</v>
      </c>
      <c r="J507" s="55" t="s">
        <v>192</v>
      </c>
      <c r="K507" s="57">
        <v>41640</v>
      </c>
      <c r="L507" s="55"/>
      <c r="M507" s="56">
        <v>23</v>
      </c>
      <c r="N507" s="56" t="s">
        <v>5</v>
      </c>
      <c r="O507" s="57">
        <v>28677</v>
      </c>
      <c r="P507" s="55">
        <v>1</v>
      </c>
      <c r="Q507" s="55" t="s">
        <v>57</v>
      </c>
      <c r="R507" s="55" t="s">
        <v>193</v>
      </c>
      <c r="S507" s="116">
        <v>59917.34</v>
      </c>
      <c r="T507" s="55"/>
    </row>
    <row r="508" spans="1:20" ht="14">
      <c r="A508" s="55">
        <v>1295554</v>
      </c>
      <c r="B508" s="55" t="s">
        <v>1198</v>
      </c>
      <c r="C508" s="55" t="s">
        <v>60</v>
      </c>
      <c r="D508" s="55" t="s">
        <v>1199</v>
      </c>
      <c r="E508" s="55" t="s">
        <v>1057</v>
      </c>
      <c r="F508" s="57">
        <v>37074</v>
      </c>
      <c r="G508" s="57">
        <v>41640</v>
      </c>
      <c r="H508" s="57">
        <v>37074</v>
      </c>
      <c r="I508" s="57">
        <v>37074</v>
      </c>
      <c r="J508" s="55" t="s">
        <v>192</v>
      </c>
      <c r="K508" s="57">
        <v>41640</v>
      </c>
      <c r="L508" s="55"/>
      <c r="M508" s="56">
        <v>23</v>
      </c>
      <c r="N508" s="56" t="s">
        <v>5</v>
      </c>
      <c r="O508" s="57">
        <v>20512</v>
      </c>
      <c r="P508" s="55">
        <v>1</v>
      </c>
      <c r="Q508" s="55" t="s">
        <v>57</v>
      </c>
      <c r="R508" s="55" t="s">
        <v>193</v>
      </c>
      <c r="S508" s="116">
        <v>59917.34</v>
      </c>
      <c r="T508" s="55"/>
    </row>
    <row r="509" spans="1:20" ht="14">
      <c r="A509" s="55">
        <v>1300093</v>
      </c>
      <c r="B509" s="55" t="s">
        <v>1200</v>
      </c>
      <c r="C509" s="55" t="s">
        <v>53</v>
      </c>
      <c r="D509" s="55" t="s">
        <v>1201</v>
      </c>
      <c r="E509" s="55" t="s">
        <v>1195</v>
      </c>
      <c r="F509" s="57">
        <v>37526</v>
      </c>
      <c r="G509" s="57">
        <v>42005</v>
      </c>
      <c r="H509" s="57">
        <v>37526</v>
      </c>
      <c r="I509" s="57">
        <v>37526</v>
      </c>
      <c r="J509" s="55" t="s">
        <v>192</v>
      </c>
      <c r="K509" s="57">
        <v>41640</v>
      </c>
      <c r="L509" s="55"/>
      <c r="M509" s="56">
        <v>23</v>
      </c>
      <c r="N509" s="56" t="s">
        <v>5</v>
      </c>
      <c r="O509" s="57">
        <v>25528</v>
      </c>
      <c r="P509" s="55">
        <v>1</v>
      </c>
      <c r="Q509" s="55" t="s">
        <v>57</v>
      </c>
      <c r="R509" s="55" t="s">
        <v>193</v>
      </c>
      <c r="S509" s="116">
        <v>59917.34</v>
      </c>
      <c r="T509" s="55"/>
    </row>
    <row r="510" spans="1:20" ht="14">
      <c r="A510" s="55">
        <v>1439450</v>
      </c>
      <c r="B510" s="55" t="s">
        <v>1202</v>
      </c>
      <c r="C510" s="55" t="s">
        <v>60</v>
      </c>
      <c r="D510" s="55" t="s">
        <v>1203</v>
      </c>
      <c r="E510" s="55" t="s">
        <v>104</v>
      </c>
      <c r="F510" s="57">
        <v>36388</v>
      </c>
      <c r="G510" s="57">
        <v>40909</v>
      </c>
      <c r="H510" s="57">
        <v>36388</v>
      </c>
      <c r="I510" s="57">
        <v>36388</v>
      </c>
      <c r="J510" s="55" t="s">
        <v>192</v>
      </c>
      <c r="K510" s="57">
        <v>41640</v>
      </c>
      <c r="L510" s="55"/>
      <c r="M510" s="56">
        <v>23</v>
      </c>
      <c r="N510" s="56" t="s">
        <v>5</v>
      </c>
      <c r="O510" s="57">
        <v>27759</v>
      </c>
      <c r="P510" s="55">
        <v>1</v>
      </c>
      <c r="Q510" s="55" t="s">
        <v>57</v>
      </c>
      <c r="R510" s="55" t="s">
        <v>193</v>
      </c>
      <c r="S510" s="116">
        <v>59917.34</v>
      </c>
      <c r="T510" s="55"/>
    </row>
    <row r="511" spans="1:20" ht="14">
      <c r="A511" s="55">
        <v>1501028</v>
      </c>
      <c r="B511" s="55" t="s">
        <v>1204</v>
      </c>
      <c r="C511" s="55" t="s">
        <v>53</v>
      </c>
      <c r="D511" s="55" t="s">
        <v>1205</v>
      </c>
      <c r="E511" s="55" t="s">
        <v>1041</v>
      </c>
      <c r="F511" s="57">
        <v>36530</v>
      </c>
      <c r="G511" s="57">
        <v>40909</v>
      </c>
      <c r="H511" s="57">
        <v>38818</v>
      </c>
      <c r="I511" s="57">
        <v>36530</v>
      </c>
      <c r="J511" s="55" t="s">
        <v>192</v>
      </c>
      <c r="K511" s="57">
        <v>41640</v>
      </c>
      <c r="L511" s="55"/>
      <c r="M511" s="56">
        <v>23</v>
      </c>
      <c r="N511" s="56" t="s">
        <v>5</v>
      </c>
      <c r="O511" s="57">
        <v>29506</v>
      </c>
      <c r="P511" s="55">
        <v>1</v>
      </c>
      <c r="Q511" s="55" t="s">
        <v>57</v>
      </c>
      <c r="R511" s="55" t="s">
        <v>193</v>
      </c>
      <c r="S511" s="116">
        <v>59917.34</v>
      </c>
      <c r="T511" s="55"/>
    </row>
    <row r="512" spans="1:20" ht="14">
      <c r="A512" s="55">
        <v>1555445</v>
      </c>
      <c r="B512" s="55" t="s">
        <v>1206</v>
      </c>
      <c r="C512" s="55" t="s">
        <v>60</v>
      </c>
      <c r="D512" s="55" t="s">
        <v>1207</v>
      </c>
      <c r="E512" s="55" t="s">
        <v>1208</v>
      </c>
      <c r="F512" s="57">
        <v>36342</v>
      </c>
      <c r="G512" s="57">
        <v>41275</v>
      </c>
      <c r="H512" s="57">
        <v>36342</v>
      </c>
      <c r="I512" s="57">
        <v>36342</v>
      </c>
      <c r="J512" s="55" t="s">
        <v>192</v>
      </c>
      <c r="K512" s="57">
        <v>41640</v>
      </c>
      <c r="L512" s="55"/>
      <c r="M512" s="56">
        <v>23</v>
      </c>
      <c r="N512" s="56" t="s">
        <v>5</v>
      </c>
      <c r="O512" s="57">
        <v>27818</v>
      </c>
      <c r="P512" s="55">
        <v>1</v>
      </c>
      <c r="Q512" s="55" t="s">
        <v>57</v>
      </c>
      <c r="R512" s="55" t="s">
        <v>193</v>
      </c>
      <c r="S512" s="116">
        <v>59917.34</v>
      </c>
      <c r="T512" s="55"/>
    </row>
    <row r="513" spans="1:21" ht="14">
      <c r="A513" s="55">
        <v>1639330</v>
      </c>
      <c r="B513" s="55" t="s">
        <v>1209</v>
      </c>
      <c r="C513" s="55" t="s">
        <v>112</v>
      </c>
      <c r="D513" s="55" t="s">
        <v>1210</v>
      </c>
      <c r="E513" s="55" t="s">
        <v>1129</v>
      </c>
      <c r="F513" s="57">
        <v>36708</v>
      </c>
      <c r="G513" s="57">
        <v>40909</v>
      </c>
      <c r="H513" s="57">
        <v>36708</v>
      </c>
      <c r="I513" s="57">
        <v>35604</v>
      </c>
      <c r="J513" s="55" t="s">
        <v>192</v>
      </c>
      <c r="K513" s="57">
        <v>41640</v>
      </c>
      <c r="L513" s="55"/>
      <c r="M513" s="56">
        <v>23</v>
      </c>
      <c r="N513" s="56" t="s">
        <v>5</v>
      </c>
      <c r="O513" s="57">
        <v>18353</v>
      </c>
      <c r="P513" s="55">
        <v>1</v>
      </c>
      <c r="Q513" s="55" t="s">
        <v>57</v>
      </c>
      <c r="R513" s="55" t="s">
        <v>193</v>
      </c>
      <c r="S513" s="116">
        <v>59917.34</v>
      </c>
      <c r="T513" s="55"/>
    </row>
    <row r="514" spans="1:21" ht="14">
      <c r="A514" s="55">
        <v>2007403</v>
      </c>
      <c r="B514" s="55" t="s">
        <v>1211</v>
      </c>
      <c r="C514" s="55" t="s">
        <v>60</v>
      </c>
      <c r="D514" s="55" t="s">
        <v>1212</v>
      </c>
      <c r="E514" s="55" t="s">
        <v>104</v>
      </c>
      <c r="F514" s="57">
        <v>35723</v>
      </c>
      <c r="G514" s="57">
        <v>40909</v>
      </c>
      <c r="H514" s="57">
        <v>35723</v>
      </c>
      <c r="I514" s="57">
        <v>35723</v>
      </c>
      <c r="J514" s="55" t="s">
        <v>192</v>
      </c>
      <c r="K514" s="57">
        <v>41640</v>
      </c>
      <c r="L514" s="55"/>
      <c r="M514" s="56">
        <v>23</v>
      </c>
      <c r="N514" s="56" t="s">
        <v>5</v>
      </c>
      <c r="O514" s="57">
        <v>15305</v>
      </c>
      <c r="P514" s="55">
        <v>1</v>
      </c>
      <c r="Q514" s="55" t="s">
        <v>57</v>
      </c>
      <c r="R514" s="55" t="s">
        <v>193</v>
      </c>
      <c r="S514" s="116">
        <v>59917.34</v>
      </c>
      <c r="T514" s="55"/>
    </row>
    <row r="515" spans="1:21" ht="14">
      <c r="A515" s="55">
        <v>2044822</v>
      </c>
      <c r="B515" s="55" t="s">
        <v>1213</v>
      </c>
      <c r="C515" s="55" t="s">
        <v>60</v>
      </c>
      <c r="D515" s="55" t="s">
        <v>1214</v>
      </c>
      <c r="E515" s="55" t="s">
        <v>1057</v>
      </c>
      <c r="F515" s="57">
        <v>33298</v>
      </c>
      <c r="G515" s="57">
        <v>40909</v>
      </c>
      <c r="H515" s="57">
        <v>33298</v>
      </c>
      <c r="I515" s="57">
        <v>29535</v>
      </c>
      <c r="J515" s="55" t="s">
        <v>192</v>
      </c>
      <c r="K515" s="57">
        <v>41640</v>
      </c>
      <c r="L515" s="55"/>
      <c r="M515" s="56">
        <v>23</v>
      </c>
      <c r="N515" s="56" t="s">
        <v>5</v>
      </c>
      <c r="O515" s="57">
        <v>20901</v>
      </c>
      <c r="P515" s="55">
        <v>1</v>
      </c>
      <c r="Q515" s="55" t="s">
        <v>57</v>
      </c>
      <c r="R515" s="55" t="s">
        <v>193</v>
      </c>
      <c r="S515" s="116">
        <v>59917.34</v>
      </c>
      <c r="T515" s="55"/>
    </row>
    <row r="516" spans="1:21" ht="14">
      <c r="A516" s="55">
        <v>2044828</v>
      </c>
      <c r="B516" s="55" t="s">
        <v>1215</v>
      </c>
      <c r="C516" s="55" t="s">
        <v>112</v>
      </c>
      <c r="D516" s="55" t="s">
        <v>1216</v>
      </c>
      <c r="E516" s="55" t="s">
        <v>1103</v>
      </c>
      <c r="F516" s="57">
        <v>32906</v>
      </c>
      <c r="G516" s="57">
        <v>40909</v>
      </c>
      <c r="H516" s="57">
        <v>32906</v>
      </c>
      <c r="I516" s="57">
        <v>32906</v>
      </c>
      <c r="J516" s="55" t="s">
        <v>192</v>
      </c>
      <c r="K516" s="57">
        <v>41640</v>
      </c>
      <c r="L516" s="55"/>
      <c r="M516" s="56">
        <v>23</v>
      </c>
      <c r="N516" s="56" t="s">
        <v>5</v>
      </c>
      <c r="O516" s="57">
        <v>16651</v>
      </c>
      <c r="P516" s="55">
        <v>1</v>
      </c>
      <c r="Q516" s="55" t="s">
        <v>57</v>
      </c>
      <c r="R516" s="55" t="s">
        <v>193</v>
      </c>
      <c r="S516" s="116">
        <v>59917.34</v>
      </c>
      <c r="T516" s="55"/>
    </row>
    <row r="517" spans="1:21" ht="14">
      <c r="A517" s="55">
        <v>2044829</v>
      </c>
      <c r="B517" s="55" t="s">
        <v>1217</v>
      </c>
      <c r="C517" s="55" t="s">
        <v>106</v>
      </c>
      <c r="D517" s="55" t="s">
        <v>1218</v>
      </c>
      <c r="E517" s="55" t="s">
        <v>1118</v>
      </c>
      <c r="F517" s="57">
        <v>34631</v>
      </c>
      <c r="G517" s="57">
        <v>40909</v>
      </c>
      <c r="H517" s="57">
        <v>34631</v>
      </c>
      <c r="I517" s="57">
        <v>34631</v>
      </c>
      <c r="J517" s="55" t="s">
        <v>192</v>
      </c>
      <c r="K517" s="57">
        <v>41640</v>
      </c>
      <c r="L517" s="55"/>
      <c r="M517" s="56">
        <v>23</v>
      </c>
      <c r="N517" s="56" t="s">
        <v>5</v>
      </c>
      <c r="O517" s="57">
        <v>18229</v>
      </c>
      <c r="P517" s="55">
        <v>1</v>
      </c>
      <c r="Q517" s="55" t="s">
        <v>57</v>
      </c>
      <c r="R517" s="55" t="s">
        <v>193</v>
      </c>
      <c r="S517" s="116">
        <v>59917.34</v>
      </c>
      <c r="T517" s="55"/>
    </row>
    <row r="518" spans="1:21" ht="14">
      <c r="A518" s="55">
        <v>548871</v>
      </c>
      <c r="B518" s="55" t="s">
        <v>1219</v>
      </c>
      <c r="C518" s="55" t="s">
        <v>53</v>
      </c>
      <c r="D518" s="55" t="s">
        <v>1220</v>
      </c>
      <c r="E518" s="55" t="s">
        <v>1129</v>
      </c>
      <c r="F518" s="57">
        <v>34213</v>
      </c>
      <c r="G518" s="57">
        <v>40909</v>
      </c>
      <c r="H518" s="57">
        <v>34213</v>
      </c>
      <c r="I518" s="57">
        <v>34213</v>
      </c>
      <c r="J518" s="55" t="s">
        <v>192</v>
      </c>
      <c r="K518" s="57">
        <v>41752</v>
      </c>
      <c r="L518" s="55"/>
      <c r="M518" s="56">
        <v>23</v>
      </c>
      <c r="N518" s="56" t="s">
        <v>5</v>
      </c>
      <c r="O518" s="57">
        <v>25478</v>
      </c>
      <c r="P518" s="55">
        <v>1</v>
      </c>
      <c r="Q518" s="55" t="s">
        <v>57</v>
      </c>
      <c r="R518" s="55" t="s">
        <v>193</v>
      </c>
      <c r="S518" s="116">
        <v>59917.34</v>
      </c>
      <c r="T518" s="55"/>
    </row>
    <row r="519" spans="1:21" ht="14">
      <c r="A519" s="55">
        <v>1118191</v>
      </c>
      <c r="B519" s="55" t="s">
        <v>1221</v>
      </c>
      <c r="C519" s="55" t="s">
        <v>66</v>
      </c>
      <c r="D519" s="55" t="s">
        <v>1222</v>
      </c>
      <c r="E519" s="55" t="s">
        <v>1049</v>
      </c>
      <c r="F519" s="57">
        <v>37298</v>
      </c>
      <c r="G519" s="57">
        <v>42005</v>
      </c>
      <c r="H519" s="57">
        <v>37298</v>
      </c>
      <c r="I519" s="57">
        <v>37298</v>
      </c>
      <c r="J519" s="55" t="s">
        <v>192</v>
      </c>
      <c r="K519" s="57">
        <v>41852</v>
      </c>
      <c r="L519" s="55"/>
      <c r="M519" s="56">
        <v>23</v>
      </c>
      <c r="N519" s="56" t="s">
        <v>5</v>
      </c>
      <c r="O519" s="57">
        <v>28685</v>
      </c>
      <c r="P519" s="55">
        <v>1</v>
      </c>
      <c r="Q519" s="55" t="s">
        <v>57</v>
      </c>
      <c r="R519" s="55" t="s">
        <v>193</v>
      </c>
      <c r="S519" s="116">
        <v>59917.34</v>
      </c>
      <c r="T519" s="55"/>
    </row>
    <row r="520" spans="1:21" ht="14">
      <c r="A520" s="55">
        <v>492984</v>
      </c>
      <c r="B520" s="55" t="s">
        <v>1223</v>
      </c>
      <c r="C520" s="55" t="s">
        <v>106</v>
      </c>
      <c r="D520" s="55" t="s">
        <v>1224</v>
      </c>
      <c r="E520" s="55" t="s">
        <v>1118</v>
      </c>
      <c r="F520" s="57">
        <v>36248</v>
      </c>
      <c r="G520" s="57">
        <v>40909</v>
      </c>
      <c r="H520" s="57">
        <v>36248</v>
      </c>
      <c r="I520" s="57">
        <v>35080</v>
      </c>
      <c r="J520" s="55" t="s">
        <v>192</v>
      </c>
      <c r="K520" s="57">
        <v>41913</v>
      </c>
      <c r="L520" s="55"/>
      <c r="M520" s="56">
        <v>23</v>
      </c>
      <c r="N520" s="56" t="s">
        <v>5</v>
      </c>
      <c r="O520" s="57">
        <v>24398</v>
      </c>
      <c r="P520" s="55">
        <v>1</v>
      </c>
      <c r="Q520" s="55" t="s">
        <v>57</v>
      </c>
      <c r="R520" s="55" t="s">
        <v>193</v>
      </c>
      <c r="S520" s="116">
        <v>59917.34</v>
      </c>
      <c r="T520" s="55"/>
    </row>
    <row r="521" spans="1:21" ht="14">
      <c r="A521" s="55">
        <v>543284</v>
      </c>
      <c r="B521" s="55" t="s">
        <v>1225</v>
      </c>
      <c r="C521" s="55" t="s">
        <v>106</v>
      </c>
      <c r="D521" s="55" t="s">
        <v>1226</v>
      </c>
      <c r="E521" s="55" t="s">
        <v>1227</v>
      </c>
      <c r="F521" s="57">
        <v>36388</v>
      </c>
      <c r="G521" s="57">
        <v>40909</v>
      </c>
      <c r="H521" s="57">
        <v>36388</v>
      </c>
      <c r="I521" s="57">
        <v>32167</v>
      </c>
      <c r="J521" s="55" t="s">
        <v>192</v>
      </c>
      <c r="K521" s="57">
        <v>41640</v>
      </c>
      <c r="L521" s="55"/>
      <c r="M521" s="56">
        <v>24</v>
      </c>
      <c r="N521" s="56" t="s">
        <v>5</v>
      </c>
      <c r="O521" s="57">
        <v>18197</v>
      </c>
      <c r="P521" s="55">
        <v>1</v>
      </c>
      <c r="Q521" s="55" t="s">
        <v>57</v>
      </c>
      <c r="R521" s="55" t="s">
        <v>193</v>
      </c>
      <c r="S521" s="116">
        <v>61787.93</v>
      </c>
      <c r="T521" s="55"/>
    </row>
    <row r="522" spans="1:21" ht="14">
      <c r="A522" s="55">
        <v>1372887</v>
      </c>
      <c r="B522" s="55" t="s">
        <v>1229</v>
      </c>
      <c r="C522" s="55" t="s">
        <v>106</v>
      </c>
      <c r="D522" s="55" t="s">
        <v>1230</v>
      </c>
      <c r="E522" s="55" t="s">
        <v>1231</v>
      </c>
      <c r="F522" s="57">
        <v>39295</v>
      </c>
      <c r="G522" s="57">
        <v>42005</v>
      </c>
      <c r="H522" s="55"/>
      <c r="I522" s="55"/>
      <c r="J522" s="55" t="s">
        <v>192</v>
      </c>
      <c r="K522" s="57">
        <v>41911</v>
      </c>
      <c r="L522" s="55"/>
      <c r="M522" s="56">
        <v>25</v>
      </c>
      <c r="N522" s="56" t="s">
        <v>5</v>
      </c>
      <c r="O522" s="57">
        <v>28184</v>
      </c>
      <c r="P522" s="55">
        <v>1</v>
      </c>
      <c r="Q522" s="55" t="s">
        <v>57</v>
      </c>
      <c r="R522" s="55" t="s">
        <v>193</v>
      </c>
      <c r="S522" s="116">
        <v>63775.43</v>
      </c>
      <c r="T522" s="55"/>
    </row>
    <row r="523" spans="1:21" ht="14">
      <c r="A523" s="55">
        <v>144227</v>
      </c>
      <c r="B523" s="55" t="s">
        <v>1247</v>
      </c>
      <c r="C523" s="55" t="s">
        <v>53</v>
      </c>
      <c r="D523" s="55" t="s">
        <v>1248</v>
      </c>
      <c r="E523" s="55" t="s">
        <v>1249</v>
      </c>
      <c r="F523" s="57">
        <v>32930</v>
      </c>
      <c r="G523" s="57">
        <v>40909</v>
      </c>
      <c r="H523" s="57">
        <v>32930</v>
      </c>
      <c r="I523" s="57">
        <v>32930</v>
      </c>
      <c r="J523" s="55" t="s">
        <v>192</v>
      </c>
      <c r="K523" s="57">
        <v>41640</v>
      </c>
      <c r="L523" s="55"/>
      <c r="M523" s="56">
        <v>26</v>
      </c>
      <c r="N523" s="56" t="s">
        <v>5</v>
      </c>
      <c r="O523" s="57">
        <v>21986</v>
      </c>
      <c r="P523" s="55">
        <v>1</v>
      </c>
      <c r="Q523" s="55" t="s">
        <v>57</v>
      </c>
      <c r="R523" s="55" t="s">
        <v>193</v>
      </c>
      <c r="S523" s="116">
        <v>65860.36</v>
      </c>
      <c r="T523" s="55"/>
      <c r="U523" s="55"/>
    </row>
    <row r="524" spans="1:21" ht="14">
      <c r="A524" s="55">
        <v>371524</v>
      </c>
      <c r="B524" s="55" t="s">
        <v>1250</v>
      </c>
      <c r="C524" s="55" t="s">
        <v>53</v>
      </c>
      <c r="D524" s="55" t="s">
        <v>1251</v>
      </c>
      <c r="E524" s="55" t="s">
        <v>1246</v>
      </c>
      <c r="F524" s="57">
        <v>38169</v>
      </c>
      <c r="G524" s="57">
        <v>42005</v>
      </c>
      <c r="H524" s="57">
        <v>38169</v>
      </c>
      <c r="I524" s="57">
        <v>34619</v>
      </c>
      <c r="J524" s="55" t="s">
        <v>192</v>
      </c>
      <c r="K524" s="57">
        <v>41640</v>
      </c>
      <c r="L524" s="55"/>
      <c r="M524" s="56">
        <v>26</v>
      </c>
      <c r="N524" s="56" t="s">
        <v>5</v>
      </c>
      <c r="O524" s="57">
        <v>19211</v>
      </c>
      <c r="P524" s="55">
        <v>1</v>
      </c>
      <c r="Q524" s="55" t="s">
        <v>57</v>
      </c>
      <c r="R524" s="55" t="s">
        <v>193</v>
      </c>
      <c r="S524" s="116">
        <v>65860.36</v>
      </c>
      <c r="T524" s="55"/>
    </row>
    <row r="525" spans="1:21" ht="14">
      <c r="A525" s="55">
        <v>903336</v>
      </c>
      <c r="B525" s="55" t="s">
        <v>1252</v>
      </c>
      <c r="C525" s="55" t="s">
        <v>106</v>
      </c>
      <c r="D525" s="55" t="s">
        <v>1253</v>
      </c>
      <c r="E525" s="55" t="s">
        <v>1235</v>
      </c>
      <c r="F525" s="57">
        <v>37417</v>
      </c>
      <c r="G525" s="57">
        <v>41640</v>
      </c>
      <c r="H525" s="57">
        <v>37417</v>
      </c>
      <c r="I525" s="57">
        <v>37417</v>
      </c>
      <c r="J525" s="55" t="s">
        <v>192</v>
      </c>
      <c r="K525" s="57">
        <v>41640</v>
      </c>
      <c r="L525" s="55"/>
      <c r="M525" s="56">
        <v>26</v>
      </c>
      <c r="N525" s="56" t="s">
        <v>5</v>
      </c>
      <c r="O525" s="57">
        <v>26969</v>
      </c>
      <c r="P525" s="55">
        <v>1</v>
      </c>
      <c r="Q525" s="55" t="s">
        <v>57</v>
      </c>
      <c r="R525" s="55" t="s">
        <v>193</v>
      </c>
      <c r="S525" s="116">
        <v>65860.36</v>
      </c>
      <c r="T525" s="55"/>
    </row>
    <row r="526" spans="1:21" ht="14">
      <c r="A526" s="55">
        <v>1623673</v>
      </c>
      <c r="B526" s="55" t="s">
        <v>1254</v>
      </c>
      <c r="C526" s="55" t="s">
        <v>53</v>
      </c>
      <c r="D526" s="55" t="s">
        <v>1255</v>
      </c>
      <c r="E526" s="55" t="s">
        <v>1246</v>
      </c>
      <c r="F526" s="57">
        <v>38169</v>
      </c>
      <c r="G526" s="57">
        <v>42005</v>
      </c>
      <c r="H526" s="57">
        <v>38169</v>
      </c>
      <c r="I526" s="57">
        <v>36978</v>
      </c>
      <c r="J526" s="55" t="s">
        <v>192</v>
      </c>
      <c r="K526" s="57">
        <v>41640</v>
      </c>
      <c r="L526" s="55"/>
      <c r="M526" s="56">
        <v>26</v>
      </c>
      <c r="N526" s="56" t="s">
        <v>5</v>
      </c>
      <c r="O526" s="57">
        <v>24635</v>
      </c>
      <c r="P526" s="55">
        <v>1</v>
      </c>
      <c r="Q526" s="55" t="s">
        <v>57</v>
      </c>
      <c r="R526" s="55" t="s">
        <v>193</v>
      </c>
      <c r="S526" s="116">
        <v>65860.36</v>
      </c>
      <c r="T526" s="55"/>
    </row>
    <row r="527" spans="1:21" ht="14">
      <c r="A527" s="55">
        <v>273322</v>
      </c>
      <c r="B527" s="55" t="s">
        <v>1274</v>
      </c>
      <c r="C527" s="55" t="s">
        <v>53</v>
      </c>
      <c r="D527" s="55" t="s">
        <v>1275</v>
      </c>
      <c r="E527" s="55" t="s">
        <v>1259</v>
      </c>
      <c r="F527" s="57">
        <v>36373</v>
      </c>
      <c r="G527" s="57">
        <v>40909</v>
      </c>
      <c r="H527" s="57">
        <v>36373</v>
      </c>
      <c r="I527" s="57">
        <v>35884</v>
      </c>
      <c r="J527" s="55" t="s">
        <v>192</v>
      </c>
      <c r="K527" s="57">
        <v>41640</v>
      </c>
      <c r="L527" s="55"/>
      <c r="M527" s="56">
        <v>27</v>
      </c>
      <c r="N527" s="56" t="s">
        <v>5</v>
      </c>
      <c r="O527" s="57">
        <v>23246</v>
      </c>
      <c r="P527" s="55">
        <v>1</v>
      </c>
      <c r="Q527" s="55" t="s">
        <v>57</v>
      </c>
      <c r="R527" s="55" t="s">
        <v>193</v>
      </c>
      <c r="S527" s="116">
        <v>68159.63</v>
      </c>
      <c r="T527" s="55"/>
    </row>
    <row r="528" spans="1:21" ht="14">
      <c r="A528" s="55">
        <v>782980</v>
      </c>
      <c r="B528" s="55" t="s">
        <v>1276</v>
      </c>
      <c r="C528" s="55" t="s">
        <v>60</v>
      </c>
      <c r="D528" s="55" t="s">
        <v>1277</v>
      </c>
      <c r="E528" s="55" t="s">
        <v>1259</v>
      </c>
      <c r="F528" s="57">
        <v>36573</v>
      </c>
      <c r="G528" s="57">
        <v>40909</v>
      </c>
      <c r="H528" s="57">
        <v>36573</v>
      </c>
      <c r="I528" s="57">
        <v>36573</v>
      </c>
      <c r="J528" s="55" t="s">
        <v>192</v>
      </c>
      <c r="K528" s="57">
        <v>41640</v>
      </c>
      <c r="L528" s="55"/>
      <c r="M528" s="56">
        <v>27</v>
      </c>
      <c r="N528" s="56" t="s">
        <v>5</v>
      </c>
      <c r="O528" s="57">
        <v>22349</v>
      </c>
      <c r="P528" s="55">
        <v>1</v>
      </c>
      <c r="Q528" s="55" t="s">
        <v>57</v>
      </c>
      <c r="R528" s="55" t="s">
        <v>193</v>
      </c>
      <c r="S528" s="116">
        <v>68159.63</v>
      </c>
      <c r="T528" s="55"/>
    </row>
    <row r="529" spans="1:20" ht="14">
      <c r="A529" s="55">
        <v>927710</v>
      </c>
      <c r="B529" s="55" t="s">
        <v>1278</v>
      </c>
      <c r="C529" s="55" t="s">
        <v>60</v>
      </c>
      <c r="D529" s="55" t="s">
        <v>1279</v>
      </c>
      <c r="E529" s="55" t="s">
        <v>1259</v>
      </c>
      <c r="F529" s="57">
        <v>35915</v>
      </c>
      <c r="G529" s="57">
        <v>41275</v>
      </c>
      <c r="H529" s="57">
        <v>35915</v>
      </c>
      <c r="I529" s="57">
        <v>35915</v>
      </c>
      <c r="J529" s="55" t="s">
        <v>192</v>
      </c>
      <c r="K529" s="57">
        <v>41640</v>
      </c>
      <c r="L529" s="55"/>
      <c r="M529" s="56">
        <v>27</v>
      </c>
      <c r="N529" s="56" t="s">
        <v>5</v>
      </c>
      <c r="O529" s="57">
        <v>27252</v>
      </c>
      <c r="P529" s="55">
        <v>1</v>
      </c>
      <c r="Q529" s="55" t="s">
        <v>57</v>
      </c>
      <c r="R529" s="55" t="s">
        <v>193</v>
      </c>
      <c r="S529" s="116">
        <v>68159.63</v>
      </c>
      <c r="T529" s="55"/>
    </row>
    <row r="530" spans="1:20" ht="14">
      <c r="A530" s="55">
        <v>1418358</v>
      </c>
      <c r="B530" s="55" t="s">
        <v>1280</v>
      </c>
      <c r="C530" s="55" t="s">
        <v>60</v>
      </c>
      <c r="D530" s="55" t="s">
        <v>1281</v>
      </c>
      <c r="E530" s="55" t="s">
        <v>1259</v>
      </c>
      <c r="F530" s="57">
        <v>37648</v>
      </c>
      <c r="G530" s="57">
        <v>41275</v>
      </c>
      <c r="H530" s="57">
        <v>37648</v>
      </c>
      <c r="I530" s="57">
        <v>37648</v>
      </c>
      <c r="J530" s="55" t="s">
        <v>192</v>
      </c>
      <c r="K530" s="57">
        <v>41640</v>
      </c>
      <c r="L530" s="55"/>
      <c r="M530" s="56">
        <v>27</v>
      </c>
      <c r="N530" s="56" t="s">
        <v>5</v>
      </c>
      <c r="O530" s="57">
        <v>29350</v>
      </c>
      <c r="P530" s="55">
        <v>1</v>
      </c>
      <c r="Q530" s="55" t="s">
        <v>57</v>
      </c>
      <c r="R530" s="55" t="s">
        <v>193</v>
      </c>
      <c r="S530" s="116">
        <v>68159.63</v>
      </c>
      <c r="T530" s="55"/>
    </row>
    <row r="531" spans="1:20" ht="14">
      <c r="A531" s="55">
        <v>1551640</v>
      </c>
      <c r="B531" s="55" t="s">
        <v>1282</v>
      </c>
      <c r="C531" s="55" t="s">
        <v>53</v>
      </c>
      <c r="D531" s="55" t="s">
        <v>1283</v>
      </c>
      <c r="E531" s="55" t="s">
        <v>1259</v>
      </c>
      <c r="F531" s="57">
        <v>36836</v>
      </c>
      <c r="G531" s="57">
        <v>41275</v>
      </c>
      <c r="H531" s="57">
        <v>36836</v>
      </c>
      <c r="I531" s="57">
        <v>36836</v>
      </c>
      <c r="J531" s="55" t="s">
        <v>192</v>
      </c>
      <c r="K531" s="57">
        <v>41640</v>
      </c>
      <c r="L531" s="55"/>
      <c r="M531" s="56">
        <v>27</v>
      </c>
      <c r="N531" s="56" t="s">
        <v>5</v>
      </c>
      <c r="O531" s="57">
        <v>25646</v>
      </c>
      <c r="P531" s="55">
        <v>1</v>
      </c>
      <c r="Q531" s="55" t="s">
        <v>57</v>
      </c>
      <c r="R531" s="55" t="s">
        <v>193</v>
      </c>
      <c r="S531" s="116">
        <v>68159.63</v>
      </c>
      <c r="T531" s="55"/>
    </row>
    <row r="532" spans="1:20" ht="14">
      <c r="A532" s="55">
        <v>634060</v>
      </c>
      <c r="B532" s="55" t="s">
        <v>1315</v>
      </c>
      <c r="C532" s="55" t="s">
        <v>60</v>
      </c>
      <c r="D532" s="55" t="s">
        <v>1316</v>
      </c>
      <c r="E532" s="55" t="s">
        <v>1317</v>
      </c>
      <c r="F532" s="57">
        <v>36039</v>
      </c>
      <c r="G532" s="57">
        <v>40909</v>
      </c>
      <c r="H532" s="57">
        <v>36039</v>
      </c>
      <c r="I532" s="57">
        <v>33247</v>
      </c>
      <c r="J532" s="55" t="s">
        <v>192</v>
      </c>
      <c r="K532" s="57">
        <v>41640</v>
      </c>
      <c r="L532" s="55"/>
      <c r="M532" s="56">
        <v>30</v>
      </c>
      <c r="N532" s="56" t="s">
        <v>5</v>
      </c>
      <c r="O532" s="57">
        <v>20358</v>
      </c>
      <c r="P532" s="55">
        <v>1</v>
      </c>
      <c r="Q532" s="55" t="s">
        <v>57</v>
      </c>
      <c r="R532" s="55" t="s">
        <v>193</v>
      </c>
      <c r="S532" s="116">
        <v>76207.06</v>
      </c>
      <c r="T532" s="55"/>
    </row>
    <row r="533" spans="1:20" ht="14">
      <c r="A533" s="55">
        <v>674056</v>
      </c>
      <c r="B533" s="55" t="s">
        <v>1318</v>
      </c>
      <c r="C533" s="55" t="s">
        <v>53</v>
      </c>
      <c r="D533" s="55" t="s">
        <v>1319</v>
      </c>
      <c r="E533" s="55" t="s">
        <v>1317</v>
      </c>
      <c r="F533" s="57">
        <v>37073</v>
      </c>
      <c r="G533" s="57">
        <v>40909</v>
      </c>
      <c r="H533" s="57">
        <v>37073</v>
      </c>
      <c r="I533" s="57">
        <v>32939</v>
      </c>
      <c r="J533" s="55" t="s">
        <v>192</v>
      </c>
      <c r="K533" s="57">
        <v>41640</v>
      </c>
      <c r="L533" s="55"/>
      <c r="M533" s="56">
        <v>30</v>
      </c>
      <c r="N533" s="56" t="s">
        <v>5</v>
      </c>
      <c r="O533" s="57">
        <v>18458</v>
      </c>
      <c r="P533" s="55">
        <v>1</v>
      </c>
      <c r="Q533" s="55" t="s">
        <v>57</v>
      </c>
      <c r="R533" s="55" t="s">
        <v>193</v>
      </c>
      <c r="S533" s="116">
        <v>76207.06</v>
      </c>
      <c r="T533" s="55"/>
    </row>
    <row r="534" spans="1:20" ht="14">
      <c r="A534" s="55">
        <v>707781</v>
      </c>
      <c r="B534" s="55" t="s">
        <v>1320</v>
      </c>
      <c r="C534" s="55" t="s">
        <v>60</v>
      </c>
      <c r="D534" s="55" t="s">
        <v>1321</v>
      </c>
      <c r="E534" s="55" t="s">
        <v>1317</v>
      </c>
      <c r="F534" s="57">
        <v>34335</v>
      </c>
      <c r="G534" s="57">
        <v>40909</v>
      </c>
      <c r="H534" s="57">
        <v>34335</v>
      </c>
      <c r="I534" s="57">
        <v>30897</v>
      </c>
      <c r="J534" s="55" t="s">
        <v>192</v>
      </c>
      <c r="K534" s="57">
        <v>41640</v>
      </c>
      <c r="L534" s="55"/>
      <c r="M534" s="56">
        <v>30</v>
      </c>
      <c r="N534" s="56" t="s">
        <v>5</v>
      </c>
      <c r="O534" s="57">
        <v>20252</v>
      </c>
      <c r="P534" s="55">
        <v>1</v>
      </c>
      <c r="Q534" s="55" t="s">
        <v>57</v>
      </c>
      <c r="R534" s="55" t="s">
        <v>193</v>
      </c>
      <c r="S534" s="116">
        <v>76207.06</v>
      </c>
      <c r="T534" s="55"/>
    </row>
    <row r="535" spans="1:20" ht="14">
      <c r="A535" s="55">
        <v>886582</v>
      </c>
      <c r="B535" s="55" t="s">
        <v>1322</v>
      </c>
      <c r="C535" s="55" t="s">
        <v>60</v>
      </c>
      <c r="D535" s="55" t="s">
        <v>1323</v>
      </c>
      <c r="E535" s="55" t="s">
        <v>1317</v>
      </c>
      <c r="F535" s="57">
        <v>36804</v>
      </c>
      <c r="G535" s="57">
        <v>41275</v>
      </c>
      <c r="H535" s="57">
        <v>36804</v>
      </c>
      <c r="I535" s="57">
        <v>35359</v>
      </c>
      <c r="J535" s="55" t="s">
        <v>192</v>
      </c>
      <c r="K535" s="57">
        <v>41640</v>
      </c>
      <c r="L535" s="55"/>
      <c r="M535" s="56">
        <v>30</v>
      </c>
      <c r="N535" s="56" t="s">
        <v>5</v>
      </c>
      <c r="O535" s="57">
        <v>20038</v>
      </c>
      <c r="P535" s="55">
        <v>1</v>
      </c>
      <c r="Q535" s="55" t="s">
        <v>57</v>
      </c>
      <c r="R535" s="55" t="s">
        <v>193</v>
      </c>
      <c r="S535" s="116">
        <v>76207.06</v>
      </c>
      <c r="T535" s="55"/>
    </row>
    <row r="536" spans="1:20" ht="14">
      <c r="A536" s="55">
        <v>1353996</v>
      </c>
      <c r="B536" s="55" t="s">
        <v>1324</v>
      </c>
      <c r="C536" s="55" t="s">
        <v>53</v>
      </c>
      <c r="D536" s="55" t="s">
        <v>1325</v>
      </c>
      <c r="E536" s="55" t="s">
        <v>1317</v>
      </c>
      <c r="F536" s="57">
        <v>38580</v>
      </c>
      <c r="G536" s="57">
        <v>41275</v>
      </c>
      <c r="H536" s="57">
        <v>38580</v>
      </c>
      <c r="I536" s="57">
        <v>36825</v>
      </c>
      <c r="J536" s="55" t="s">
        <v>192</v>
      </c>
      <c r="K536" s="57">
        <v>41640</v>
      </c>
      <c r="L536" s="55"/>
      <c r="M536" s="56">
        <v>30</v>
      </c>
      <c r="N536" s="56" t="s">
        <v>5</v>
      </c>
      <c r="O536" s="57">
        <v>24308</v>
      </c>
      <c r="P536" s="55">
        <v>1</v>
      </c>
      <c r="Q536" s="55" t="s">
        <v>57</v>
      </c>
      <c r="R536" s="55" t="s">
        <v>193</v>
      </c>
      <c r="S536" s="116">
        <v>76207.06</v>
      </c>
      <c r="T536" s="55"/>
    </row>
    <row r="537" spans="1:20" ht="14">
      <c r="A537" s="55">
        <v>2050624</v>
      </c>
      <c r="B537" s="55" t="s">
        <v>1326</v>
      </c>
      <c r="C537" s="55" t="s">
        <v>66</v>
      </c>
      <c r="D537" s="55" t="s">
        <v>1327</v>
      </c>
      <c r="E537" s="55" t="s">
        <v>1317</v>
      </c>
      <c r="F537" s="57">
        <v>39405</v>
      </c>
      <c r="G537" s="57">
        <v>41640</v>
      </c>
      <c r="H537" s="55"/>
      <c r="I537" s="55"/>
      <c r="J537" s="55" t="s">
        <v>192</v>
      </c>
      <c r="K537" s="57">
        <v>41671</v>
      </c>
      <c r="L537" s="55"/>
      <c r="M537" s="56">
        <v>30</v>
      </c>
      <c r="N537" s="56" t="s">
        <v>5</v>
      </c>
      <c r="O537" s="57">
        <v>26516</v>
      </c>
      <c r="P537" s="55">
        <v>1</v>
      </c>
      <c r="Q537" s="55" t="s">
        <v>57</v>
      </c>
      <c r="R537" s="55" t="s">
        <v>193</v>
      </c>
      <c r="S537" s="116">
        <v>76207.06</v>
      </c>
      <c r="T537" s="55"/>
    </row>
    <row r="538" spans="1:20" ht="14">
      <c r="A538" s="55">
        <v>1441448</v>
      </c>
      <c r="B538" s="55" t="s">
        <v>1342</v>
      </c>
      <c r="C538" s="55" t="s">
        <v>106</v>
      </c>
      <c r="D538" s="55" t="s">
        <v>1343</v>
      </c>
      <c r="E538" s="55" t="s">
        <v>1331</v>
      </c>
      <c r="F538" s="57">
        <v>40360</v>
      </c>
      <c r="G538" s="57">
        <v>40909</v>
      </c>
      <c r="H538" s="55"/>
      <c r="I538" s="55"/>
      <c r="J538" s="55" t="s">
        <v>192</v>
      </c>
      <c r="K538" s="57">
        <v>41640</v>
      </c>
      <c r="L538" s="55"/>
      <c r="M538" s="56">
        <v>32</v>
      </c>
      <c r="N538" s="56" t="s">
        <v>5</v>
      </c>
      <c r="O538" s="57">
        <v>18010</v>
      </c>
      <c r="P538" s="55">
        <v>1</v>
      </c>
      <c r="Q538" s="55" t="s">
        <v>57</v>
      </c>
      <c r="R538" s="55" t="s">
        <v>193</v>
      </c>
      <c r="S538" s="116">
        <v>82442.37</v>
      </c>
      <c r="T538" s="55"/>
    </row>
    <row r="539" spans="1:20" ht="14">
      <c r="A539" s="55">
        <v>2007427</v>
      </c>
      <c r="B539" s="55" t="s">
        <v>1344</v>
      </c>
      <c r="C539" s="55" t="s">
        <v>106</v>
      </c>
      <c r="D539" s="55" t="s">
        <v>1345</v>
      </c>
      <c r="E539" s="55" t="s">
        <v>1331</v>
      </c>
      <c r="F539" s="57">
        <v>40298</v>
      </c>
      <c r="G539" s="57">
        <v>40909</v>
      </c>
      <c r="H539" s="55"/>
      <c r="I539" s="55"/>
      <c r="J539" s="55" t="s">
        <v>192</v>
      </c>
      <c r="K539" s="57">
        <v>41640</v>
      </c>
      <c r="L539" s="55"/>
      <c r="M539" s="56">
        <v>32</v>
      </c>
      <c r="N539" s="56" t="s">
        <v>5</v>
      </c>
      <c r="O539" s="57">
        <v>21619</v>
      </c>
      <c r="P539" s="55">
        <v>1</v>
      </c>
      <c r="Q539" s="55" t="s">
        <v>57</v>
      </c>
      <c r="R539" s="55" t="s">
        <v>193</v>
      </c>
      <c r="S539" s="116">
        <v>82442.37</v>
      </c>
      <c r="T539" s="55"/>
    </row>
    <row r="540" spans="1:20" ht="14">
      <c r="A540" s="55">
        <v>2056128</v>
      </c>
      <c r="B540" s="55" t="s">
        <v>1346</v>
      </c>
      <c r="C540" s="55" t="s">
        <v>106</v>
      </c>
      <c r="D540" s="55" t="s">
        <v>1347</v>
      </c>
      <c r="E540" s="55" t="s">
        <v>1331</v>
      </c>
      <c r="F540" s="57">
        <v>40360</v>
      </c>
      <c r="G540" s="57">
        <v>40909</v>
      </c>
      <c r="H540" s="55"/>
      <c r="I540" s="55"/>
      <c r="J540" s="55" t="s">
        <v>192</v>
      </c>
      <c r="K540" s="57">
        <v>41640</v>
      </c>
      <c r="L540" s="55"/>
      <c r="M540" s="56">
        <v>32</v>
      </c>
      <c r="N540" s="56" t="s">
        <v>5</v>
      </c>
      <c r="O540" s="57">
        <v>20478</v>
      </c>
      <c r="P540" s="55">
        <v>1</v>
      </c>
      <c r="Q540" s="55" t="s">
        <v>57</v>
      </c>
      <c r="R540" s="55" t="s">
        <v>193</v>
      </c>
      <c r="S540" s="116">
        <v>82442.37</v>
      </c>
      <c r="T540" s="55"/>
    </row>
    <row r="541" spans="1:20" ht="14">
      <c r="A541" s="55">
        <v>2056151</v>
      </c>
      <c r="B541" s="55" t="s">
        <v>1348</v>
      </c>
      <c r="C541" s="55" t="s">
        <v>106</v>
      </c>
      <c r="D541" s="55" t="s">
        <v>1349</v>
      </c>
      <c r="E541" s="55" t="s">
        <v>1331</v>
      </c>
      <c r="F541" s="57">
        <v>40360</v>
      </c>
      <c r="G541" s="57">
        <v>42005</v>
      </c>
      <c r="H541" s="55"/>
      <c r="I541" s="55"/>
      <c r="J541" s="55" t="s">
        <v>192</v>
      </c>
      <c r="K541" s="57">
        <v>41640</v>
      </c>
      <c r="L541" s="55"/>
      <c r="M541" s="56">
        <v>32</v>
      </c>
      <c r="N541" s="56" t="s">
        <v>5</v>
      </c>
      <c r="O541" s="57">
        <v>22511</v>
      </c>
      <c r="P541" s="55">
        <v>1</v>
      </c>
      <c r="Q541" s="55" t="s">
        <v>57</v>
      </c>
      <c r="R541" s="55" t="s">
        <v>193</v>
      </c>
      <c r="S541" s="116">
        <v>82442.37</v>
      </c>
      <c r="T541" s="55"/>
    </row>
    <row r="542" spans="1:20" ht="14">
      <c r="A542" s="55">
        <v>583998</v>
      </c>
      <c r="B542" s="55" t="s">
        <v>75</v>
      </c>
      <c r="C542" s="55" t="s">
        <v>53</v>
      </c>
      <c r="D542" s="55" t="s">
        <v>76</v>
      </c>
      <c r="E542" s="55" t="s">
        <v>77</v>
      </c>
      <c r="F542" s="57">
        <v>36144</v>
      </c>
      <c r="G542" s="57">
        <v>41306</v>
      </c>
      <c r="H542" s="57">
        <v>36144</v>
      </c>
      <c r="I542" s="57">
        <v>36144</v>
      </c>
      <c r="J542" s="55" t="s">
        <v>56</v>
      </c>
      <c r="K542" s="57">
        <v>41821</v>
      </c>
      <c r="L542" s="55"/>
      <c r="M542" s="56">
        <v>18</v>
      </c>
      <c r="N542" s="56" t="s">
        <v>5</v>
      </c>
      <c r="O542" s="57">
        <v>17227</v>
      </c>
      <c r="P542" s="55">
        <v>0.8</v>
      </c>
      <c r="Q542" s="55" t="s">
        <v>57</v>
      </c>
      <c r="R542" s="55" t="s">
        <v>58</v>
      </c>
      <c r="S542" s="116">
        <v>34696.85</v>
      </c>
      <c r="T542" s="55"/>
    </row>
    <row r="543" spans="1:20" ht="14">
      <c r="A543" s="55">
        <v>1366700</v>
      </c>
      <c r="B543" s="55" t="s">
        <v>79</v>
      </c>
      <c r="C543" s="55" t="s">
        <v>53</v>
      </c>
      <c r="D543" s="55" t="s">
        <v>80</v>
      </c>
      <c r="E543" s="55" t="s">
        <v>77</v>
      </c>
      <c r="F543" s="57">
        <v>36103</v>
      </c>
      <c r="G543" s="57">
        <v>41306</v>
      </c>
      <c r="H543" s="57">
        <v>36103</v>
      </c>
      <c r="I543" s="57">
        <v>36103</v>
      </c>
      <c r="J543" s="55" t="s">
        <v>56</v>
      </c>
      <c r="K543" s="57">
        <v>41821</v>
      </c>
      <c r="L543" s="55"/>
      <c r="M543" s="56">
        <v>18</v>
      </c>
      <c r="N543" s="56" t="s">
        <v>5</v>
      </c>
      <c r="O543" s="57">
        <v>21845</v>
      </c>
      <c r="P543" s="55">
        <v>0.45</v>
      </c>
      <c r="Q543" s="55" t="s">
        <v>57</v>
      </c>
      <c r="R543" s="55" t="s">
        <v>58</v>
      </c>
      <c r="S543" s="116">
        <v>19516.98</v>
      </c>
      <c r="T543" s="55"/>
    </row>
    <row r="544" spans="1:20" ht="14">
      <c r="A544" s="55">
        <v>554729</v>
      </c>
      <c r="B544" s="55" t="s">
        <v>95</v>
      </c>
      <c r="C544" s="55" t="s">
        <v>53</v>
      </c>
      <c r="D544" s="55" t="s">
        <v>96</v>
      </c>
      <c r="E544" s="55" t="s">
        <v>90</v>
      </c>
      <c r="F544" s="57">
        <v>34393</v>
      </c>
      <c r="G544" s="57">
        <v>40940</v>
      </c>
      <c r="H544" s="57">
        <v>34393</v>
      </c>
      <c r="I544" s="57">
        <v>34393</v>
      </c>
      <c r="J544" s="55" t="s">
        <v>56</v>
      </c>
      <c r="K544" s="57">
        <v>41640</v>
      </c>
      <c r="L544" s="55"/>
      <c r="M544" s="56">
        <v>23</v>
      </c>
      <c r="N544" s="56" t="s">
        <v>5</v>
      </c>
      <c r="O544" s="57">
        <v>25091</v>
      </c>
      <c r="P544" s="55">
        <v>1</v>
      </c>
      <c r="Q544" s="55" t="s">
        <v>57</v>
      </c>
      <c r="R544" s="55" t="s">
        <v>58</v>
      </c>
      <c r="S544" s="116">
        <v>49931.12</v>
      </c>
      <c r="T544" s="55"/>
    </row>
    <row r="545" spans="1:20" ht="14">
      <c r="A545" s="55">
        <v>995961</v>
      </c>
      <c r="B545" s="55" t="s">
        <v>97</v>
      </c>
      <c r="C545" s="55" t="s">
        <v>66</v>
      </c>
      <c r="D545" s="55" t="s">
        <v>98</v>
      </c>
      <c r="E545" s="55" t="s">
        <v>90</v>
      </c>
      <c r="F545" s="57">
        <v>36745</v>
      </c>
      <c r="G545" s="57">
        <v>41671</v>
      </c>
      <c r="H545" s="57">
        <v>36745</v>
      </c>
      <c r="I545" s="57">
        <v>36745</v>
      </c>
      <c r="J545" s="55" t="s">
        <v>56</v>
      </c>
      <c r="K545" s="57">
        <v>41640</v>
      </c>
      <c r="L545" s="55"/>
      <c r="M545" s="56">
        <v>23</v>
      </c>
      <c r="N545" s="56" t="s">
        <v>5</v>
      </c>
      <c r="O545" s="57">
        <v>25972</v>
      </c>
      <c r="P545" s="55">
        <v>1</v>
      </c>
      <c r="Q545" s="55" t="s">
        <v>57</v>
      </c>
      <c r="R545" s="55" t="s">
        <v>58</v>
      </c>
      <c r="S545" s="116">
        <v>49931.12</v>
      </c>
      <c r="T545" s="55"/>
    </row>
    <row r="546" spans="1:20" ht="14">
      <c r="A546" s="55">
        <v>482633</v>
      </c>
      <c r="B546" s="55" t="s">
        <v>99</v>
      </c>
      <c r="C546" s="55" t="s">
        <v>53</v>
      </c>
      <c r="D546" s="55" t="s">
        <v>100</v>
      </c>
      <c r="E546" s="55" t="s">
        <v>101</v>
      </c>
      <c r="F546" s="57">
        <v>34395</v>
      </c>
      <c r="G546" s="57">
        <v>40940</v>
      </c>
      <c r="H546" s="57">
        <v>34395</v>
      </c>
      <c r="I546" s="57">
        <v>34395</v>
      </c>
      <c r="J546" s="55" t="s">
        <v>56</v>
      </c>
      <c r="K546" s="57">
        <v>41671</v>
      </c>
      <c r="L546" s="55"/>
      <c r="M546" s="56">
        <v>23</v>
      </c>
      <c r="N546" s="56" t="s">
        <v>5</v>
      </c>
      <c r="O546" s="57">
        <v>22308</v>
      </c>
      <c r="P546" s="55">
        <v>1</v>
      </c>
      <c r="Q546" s="55" t="s">
        <v>57</v>
      </c>
      <c r="R546" s="55" t="s">
        <v>58</v>
      </c>
      <c r="S546" s="116">
        <v>49931.12</v>
      </c>
      <c r="T546" s="55"/>
    </row>
    <row r="547" spans="1:20" ht="14">
      <c r="A547" s="55">
        <v>1278347</v>
      </c>
      <c r="B547" s="55" t="s">
        <v>102</v>
      </c>
      <c r="C547" s="55" t="s">
        <v>53</v>
      </c>
      <c r="D547" s="55" t="s">
        <v>103</v>
      </c>
      <c r="E547" s="55" t="s">
        <v>104</v>
      </c>
      <c r="F547" s="57">
        <v>37496</v>
      </c>
      <c r="G547" s="57">
        <v>42036</v>
      </c>
      <c r="H547" s="57">
        <v>37496</v>
      </c>
      <c r="I547" s="57">
        <v>37496</v>
      </c>
      <c r="J547" s="55" t="s">
        <v>56</v>
      </c>
      <c r="K547" s="57">
        <v>41671</v>
      </c>
      <c r="L547" s="55"/>
      <c r="M547" s="56">
        <v>23</v>
      </c>
      <c r="N547" s="56" t="s">
        <v>5</v>
      </c>
      <c r="O547" s="57">
        <v>17515</v>
      </c>
      <c r="P547" s="55">
        <v>1</v>
      </c>
      <c r="Q547" s="55" t="s">
        <v>57</v>
      </c>
      <c r="R547" s="55" t="s">
        <v>58</v>
      </c>
      <c r="S547" s="116">
        <v>49931.12</v>
      </c>
      <c r="T547" s="55"/>
    </row>
    <row r="548" spans="1:20" ht="14">
      <c r="A548" s="55">
        <v>1148845</v>
      </c>
      <c r="B548" s="55" t="s">
        <v>105</v>
      </c>
      <c r="C548" s="55" t="s">
        <v>106</v>
      </c>
      <c r="D548" s="55" t="s">
        <v>107</v>
      </c>
      <c r="E548" s="55" t="s">
        <v>108</v>
      </c>
      <c r="F548" s="57">
        <v>35547</v>
      </c>
      <c r="G548" s="57">
        <v>40940</v>
      </c>
      <c r="H548" s="57">
        <v>35543</v>
      </c>
      <c r="I548" s="57">
        <v>35543</v>
      </c>
      <c r="J548" s="55" t="s">
        <v>56</v>
      </c>
      <c r="K548" s="57">
        <v>41640</v>
      </c>
      <c r="L548" s="55"/>
      <c r="M548" s="56">
        <v>26</v>
      </c>
      <c r="N548" s="56" t="s">
        <v>5</v>
      </c>
      <c r="O548" s="57">
        <v>20109</v>
      </c>
      <c r="P548" s="55">
        <v>0.75</v>
      </c>
      <c r="Q548" s="55" t="s">
        <v>57</v>
      </c>
      <c r="R548" s="55" t="s">
        <v>58</v>
      </c>
      <c r="S548" s="116">
        <v>41162.730000000003</v>
      </c>
      <c r="T548" s="55"/>
    </row>
    <row r="549" spans="1:20" ht="14">
      <c r="A549" s="55">
        <v>508337</v>
      </c>
      <c r="B549" s="55" t="s">
        <v>129</v>
      </c>
      <c r="C549" s="55" t="s">
        <v>112</v>
      </c>
      <c r="D549" s="55" t="s">
        <v>130</v>
      </c>
      <c r="E549" s="55" t="s">
        <v>114</v>
      </c>
      <c r="F549" s="57">
        <v>33512</v>
      </c>
      <c r="G549" s="57">
        <v>40909</v>
      </c>
      <c r="H549" s="57">
        <v>33512</v>
      </c>
      <c r="I549" s="57">
        <v>33512</v>
      </c>
      <c r="J549" s="55" t="s">
        <v>115</v>
      </c>
      <c r="K549" s="57">
        <v>41640</v>
      </c>
      <c r="L549" s="55"/>
      <c r="M549" s="56">
        <v>16</v>
      </c>
      <c r="N549" s="56" t="s">
        <v>5</v>
      </c>
      <c r="O549" s="57">
        <v>18629</v>
      </c>
      <c r="P549" s="55">
        <v>0.375</v>
      </c>
      <c r="Q549" s="55" t="s">
        <v>57</v>
      </c>
      <c r="R549" s="55" t="s">
        <v>116</v>
      </c>
      <c r="S549" s="116">
        <v>17053.310000000001</v>
      </c>
      <c r="T549" s="55"/>
    </row>
    <row r="550" spans="1:20" ht="14">
      <c r="A550" s="55">
        <v>651803</v>
      </c>
      <c r="B550" s="55" t="s">
        <v>131</v>
      </c>
      <c r="C550" s="55" t="s">
        <v>112</v>
      </c>
      <c r="D550" s="55" t="s">
        <v>132</v>
      </c>
      <c r="E550" s="55" t="s">
        <v>114</v>
      </c>
      <c r="F550" s="57">
        <v>33512</v>
      </c>
      <c r="G550" s="57">
        <v>40909</v>
      </c>
      <c r="H550" s="57">
        <v>33512</v>
      </c>
      <c r="I550" s="57">
        <v>33512</v>
      </c>
      <c r="J550" s="55" t="s">
        <v>115</v>
      </c>
      <c r="K550" s="57">
        <v>41640</v>
      </c>
      <c r="L550" s="55"/>
      <c r="M550" s="56">
        <v>16</v>
      </c>
      <c r="N550" s="56" t="s">
        <v>5</v>
      </c>
      <c r="O550" s="57">
        <v>17675</v>
      </c>
      <c r="P550" s="55">
        <v>0.375</v>
      </c>
      <c r="Q550" s="55" t="s">
        <v>57</v>
      </c>
      <c r="R550" s="55" t="s">
        <v>116</v>
      </c>
      <c r="S550" s="116">
        <v>17053.310000000001</v>
      </c>
      <c r="T550" s="55"/>
    </row>
    <row r="551" spans="1:20" ht="14">
      <c r="A551" s="55">
        <v>864141</v>
      </c>
      <c r="B551" s="55" t="s">
        <v>134</v>
      </c>
      <c r="C551" s="55" t="s">
        <v>112</v>
      </c>
      <c r="D551" s="55" t="s">
        <v>135</v>
      </c>
      <c r="E551" s="55" t="s">
        <v>114</v>
      </c>
      <c r="F551" s="57">
        <v>35438</v>
      </c>
      <c r="G551" s="57">
        <v>40909</v>
      </c>
      <c r="H551" s="57">
        <v>35438</v>
      </c>
      <c r="I551" s="57">
        <v>35438</v>
      </c>
      <c r="J551" s="55" t="s">
        <v>115</v>
      </c>
      <c r="K551" s="57">
        <v>41640</v>
      </c>
      <c r="L551" s="55"/>
      <c r="M551" s="56">
        <v>16</v>
      </c>
      <c r="N551" s="56" t="s">
        <v>5</v>
      </c>
      <c r="O551" s="57">
        <v>24303</v>
      </c>
      <c r="P551" s="55">
        <v>0.5</v>
      </c>
      <c r="Q551" s="55" t="s">
        <v>57</v>
      </c>
      <c r="R551" s="55" t="s">
        <v>116</v>
      </c>
      <c r="S551" s="116">
        <v>22737.74</v>
      </c>
      <c r="T551" s="55"/>
    </row>
    <row r="552" spans="1:20" ht="14">
      <c r="A552" s="55">
        <v>1278812</v>
      </c>
      <c r="B552" s="55" t="s">
        <v>136</v>
      </c>
      <c r="C552" s="55" t="s">
        <v>112</v>
      </c>
      <c r="D552" s="55" t="s">
        <v>137</v>
      </c>
      <c r="E552" s="55" t="s">
        <v>114</v>
      </c>
      <c r="F552" s="57">
        <v>33512</v>
      </c>
      <c r="G552" s="57">
        <v>40909</v>
      </c>
      <c r="H552" s="57">
        <v>33512</v>
      </c>
      <c r="I552" s="57">
        <v>33512</v>
      </c>
      <c r="J552" s="55" t="s">
        <v>115</v>
      </c>
      <c r="K552" s="57">
        <v>41640</v>
      </c>
      <c r="L552" s="55"/>
      <c r="M552" s="56">
        <v>16</v>
      </c>
      <c r="N552" s="56" t="s">
        <v>5</v>
      </c>
      <c r="O552" s="57">
        <v>14193</v>
      </c>
      <c r="P552" s="55">
        <v>0.375</v>
      </c>
      <c r="Q552" s="55" t="s">
        <v>57</v>
      </c>
      <c r="R552" s="55" t="s">
        <v>116</v>
      </c>
      <c r="S552" s="116">
        <v>17053.310000000001</v>
      </c>
      <c r="T552" s="55"/>
    </row>
    <row r="553" spans="1:20" ht="14">
      <c r="A553" s="55">
        <v>1403594</v>
      </c>
      <c r="B553" s="55" t="s">
        <v>138</v>
      </c>
      <c r="C553" s="55" t="s">
        <v>112</v>
      </c>
      <c r="D553" s="55" t="s">
        <v>139</v>
      </c>
      <c r="E553" s="55" t="s">
        <v>114</v>
      </c>
      <c r="F553" s="57">
        <v>35583</v>
      </c>
      <c r="G553" s="57">
        <v>40909</v>
      </c>
      <c r="H553" s="57">
        <v>35583</v>
      </c>
      <c r="I553" s="57">
        <v>35583</v>
      </c>
      <c r="J553" s="55" t="s">
        <v>115</v>
      </c>
      <c r="K553" s="57">
        <v>41640</v>
      </c>
      <c r="L553" s="55"/>
      <c r="M553" s="56">
        <v>16</v>
      </c>
      <c r="N553" s="56" t="s">
        <v>5</v>
      </c>
      <c r="O553" s="57">
        <v>22572</v>
      </c>
      <c r="P553" s="55">
        <v>0.5</v>
      </c>
      <c r="Q553" s="55" t="s">
        <v>57</v>
      </c>
      <c r="R553" s="55" t="s">
        <v>116</v>
      </c>
      <c r="S553" s="116">
        <v>22737.74</v>
      </c>
      <c r="T553" s="55"/>
    </row>
    <row r="554" spans="1:20" ht="14">
      <c r="A554" s="55">
        <v>2044840</v>
      </c>
      <c r="B554" s="55" t="s">
        <v>140</v>
      </c>
      <c r="C554" s="55" t="s">
        <v>112</v>
      </c>
      <c r="D554" s="55" t="s">
        <v>141</v>
      </c>
      <c r="E554" s="55" t="s">
        <v>114</v>
      </c>
      <c r="F554" s="57">
        <v>33512</v>
      </c>
      <c r="G554" s="57">
        <v>40909</v>
      </c>
      <c r="H554" s="57">
        <v>33512</v>
      </c>
      <c r="I554" s="57">
        <v>33512</v>
      </c>
      <c r="J554" s="55" t="s">
        <v>115</v>
      </c>
      <c r="K554" s="57">
        <v>41640</v>
      </c>
      <c r="L554" s="55"/>
      <c r="M554" s="56">
        <v>16</v>
      </c>
      <c r="N554" s="56" t="s">
        <v>5</v>
      </c>
      <c r="O554" s="57">
        <v>15665</v>
      </c>
      <c r="P554" s="55">
        <v>0.5</v>
      </c>
      <c r="Q554" s="55" t="s">
        <v>57</v>
      </c>
      <c r="R554" s="55" t="s">
        <v>116</v>
      </c>
      <c r="S554" s="116">
        <v>22737.74</v>
      </c>
      <c r="T554" s="55"/>
    </row>
    <row r="555" spans="1:20" ht="14">
      <c r="A555" s="55">
        <v>2044841</v>
      </c>
      <c r="B555" s="55" t="s">
        <v>142</v>
      </c>
      <c r="C555" s="55" t="s">
        <v>112</v>
      </c>
      <c r="D555" s="55" t="s">
        <v>143</v>
      </c>
      <c r="E555" s="55" t="s">
        <v>114</v>
      </c>
      <c r="F555" s="57">
        <v>34414</v>
      </c>
      <c r="G555" s="57">
        <v>40909</v>
      </c>
      <c r="H555" s="57">
        <v>34414</v>
      </c>
      <c r="I555" s="57">
        <v>34414</v>
      </c>
      <c r="J555" s="55" t="s">
        <v>115</v>
      </c>
      <c r="K555" s="57">
        <v>41640</v>
      </c>
      <c r="L555" s="55"/>
      <c r="M555" s="56">
        <v>16</v>
      </c>
      <c r="N555" s="56" t="s">
        <v>5</v>
      </c>
      <c r="O555" s="57">
        <v>20740</v>
      </c>
      <c r="P555" s="55">
        <v>0.5</v>
      </c>
      <c r="Q555" s="55" t="s">
        <v>57</v>
      </c>
      <c r="R555" s="55" t="s">
        <v>116</v>
      </c>
      <c r="S555" s="116">
        <v>22737.74</v>
      </c>
      <c r="T555" s="55"/>
    </row>
    <row r="556" spans="1:20" ht="14">
      <c r="A556" s="55">
        <v>511545</v>
      </c>
      <c r="B556" s="55" t="s">
        <v>144</v>
      </c>
      <c r="C556" s="55" t="s">
        <v>112</v>
      </c>
      <c r="D556" s="55" t="s">
        <v>145</v>
      </c>
      <c r="E556" s="55" t="s">
        <v>114</v>
      </c>
      <c r="F556" s="57">
        <v>33512</v>
      </c>
      <c r="G556" s="57">
        <v>40909</v>
      </c>
      <c r="H556" s="57">
        <v>33512</v>
      </c>
      <c r="I556" s="57">
        <v>33512</v>
      </c>
      <c r="J556" s="55" t="s">
        <v>115</v>
      </c>
      <c r="K556" s="57">
        <v>41852</v>
      </c>
      <c r="L556" s="55"/>
      <c r="M556" s="56">
        <v>16</v>
      </c>
      <c r="N556" s="56" t="s">
        <v>5</v>
      </c>
      <c r="O556" s="57">
        <v>19833</v>
      </c>
      <c r="P556" s="55">
        <v>0.5</v>
      </c>
      <c r="Q556" s="55" t="s">
        <v>57</v>
      </c>
      <c r="R556" s="55" t="s">
        <v>116</v>
      </c>
      <c r="S556" s="116">
        <v>22737.74</v>
      </c>
      <c r="T556" s="55"/>
    </row>
    <row r="557" spans="1:20" ht="14">
      <c r="A557" s="55">
        <v>1398207</v>
      </c>
      <c r="B557" s="55" t="s">
        <v>146</v>
      </c>
      <c r="C557" s="55" t="s">
        <v>112</v>
      </c>
      <c r="D557" s="55" t="s">
        <v>147</v>
      </c>
      <c r="E557" s="55" t="s">
        <v>114</v>
      </c>
      <c r="F557" s="57">
        <v>37515</v>
      </c>
      <c r="G557" s="57">
        <v>41640</v>
      </c>
      <c r="H557" s="57">
        <v>37515</v>
      </c>
      <c r="I557" s="57">
        <v>37515</v>
      </c>
      <c r="J557" s="55" t="s">
        <v>115</v>
      </c>
      <c r="K557" s="57">
        <v>41883</v>
      </c>
      <c r="L557" s="55"/>
      <c r="M557" s="56">
        <v>16</v>
      </c>
      <c r="N557" s="56" t="s">
        <v>5</v>
      </c>
      <c r="O557" s="57">
        <v>27937</v>
      </c>
      <c r="P557" s="55">
        <v>0.5</v>
      </c>
      <c r="Q557" s="55" t="s">
        <v>57</v>
      </c>
      <c r="R557" s="55" t="s">
        <v>116</v>
      </c>
      <c r="S557" s="116">
        <v>22737.74</v>
      </c>
      <c r="T557" s="55"/>
    </row>
    <row r="558" spans="1:20" ht="14">
      <c r="A558" s="55">
        <v>803449</v>
      </c>
      <c r="B558" s="55" t="s">
        <v>148</v>
      </c>
      <c r="C558" s="55" t="s">
        <v>112</v>
      </c>
      <c r="D558" s="55" t="s">
        <v>149</v>
      </c>
      <c r="E558" s="55" t="s">
        <v>114</v>
      </c>
      <c r="F558" s="57">
        <v>35438</v>
      </c>
      <c r="G558" s="57">
        <v>40909</v>
      </c>
      <c r="H558" s="57">
        <v>35438</v>
      </c>
      <c r="I558" s="57">
        <v>35438</v>
      </c>
      <c r="J558" s="55" t="s">
        <v>115</v>
      </c>
      <c r="K558" s="57">
        <v>41913</v>
      </c>
      <c r="L558" s="55"/>
      <c r="M558" s="56">
        <v>16</v>
      </c>
      <c r="N558" s="56" t="s">
        <v>5</v>
      </c>
      <c r="O558" s="57">
        <v>19026</v>
      </c>
      <c r="P558" s="55">
        <v>0.5</v>
      </c>
      <c r="Q558" s="55" t="s">
        <v>57</v>
      </c>
      <c r="R558" s="55" t="s">
        <v>116</v>
      </c>
      <c r="S558" s="116">
        <v>22737.74</v>
      </c>
      <c r="T558" s="55"/>
    </row>
    <row r="559" spans="1:20" ht="14">
      <c r="A559" s="55">
        <v>382321</v>
      </c>
      <c r="B559" s="55" t="s">
        <v>163</v>
      </c>
      <c r="C559" s="55" t="s">
        <v>112</v>
      </c>
      <c r="D559" s="55" t="s">
        <v>164</v>
      </c>
      <c r="E559" s="55" t="s">
        <v>165</v>
      </c>
      <c r="F559" s="57">
        <v>36411</v>
      </c>
      <c r="G559" s="57">
        <v>41640</v>
      </c>
      <c r="H559" s="57">
        <v>36411</v>
      </c>
      <c r="I559" s="57">
        <v>36411</v>
      </c>
      <c r="J559" s="55" t="s">
        <v>115</v>
      </c>
      <c r="K559" s="57">
        <v>41640</v>
      </c>
      <c r="L559" s="55"/>
      <c r="M559" s="56">
        <v>18</v>
      </c>
      <c r="N559" s="56" t="s">
        <v>5</v>
      </c>
      <c r="O559" s="57">
        <v>11785</v>
      </c>
      <c r="P559" s="55">
        <v>0.45</v>
      </c>
      <c r="Q559" s="55" t="s">
        <v>57</v>
      </c>
      <c r="R559" s="55" t="s">
        <v>116</v>
      </c>
      <c r="S559" s="116">
        <v>21468.68</v>
      </c>
      <c r="T559" s="55"/>
    </row>
    <row r="560" spans="1:20" ht="14">
      <c r="A560" s="55">
        <v>694392</v>
      </c>
      <c r="B560" s="55" t="s">
        <v>166</v>
      </c>
      <c r="C560" s="55" t="s">
        <v>112</v>
      </c>
      <c r="D560" s="55" t="s">
        <v>167</v>
      </c>
      <c r="E560" s="55" t="s">
        <v>154</v>
      </c>
      <c r="F560" s="57">
        <v>33491</v>
      </c>
      <c r="G560" s="57">
        <v>40909</v>
      </c>
      <c r="H560" s="57">
        <v>33491</v>
      </c>
      <c r="I560" s="57">
        <v>33491</v>
      </c>
      <c r="J560" s="55" t="s">
        <v>115</v>
      </c>
      <c r="K560" s="57">
        <v>41640</v>
      </c>
      <c r="L560" s="55"/>
      <c r="M560" s="56">
        <v>18</v>
      </c>
      <c r="N560" s="56" t="s">
        <v>5</v>
      </c>
      <c r="O560" s="57">
        <v>19592</v>
      </c>
      <c r="P560" s="55">
        <v>1</v>
      </c>
      <c r="Q560" s="55" t="s">
        <v>57</v>
      </c>
      <c r="R560" s="55" t="s">
        <v>116</v>
      </c>
      <c r="S560" s="116">
        <v>47708.17</v>
      </c>
      <c r="T560" s="55"/>
    </row>
    <row r="561" spans="1:26" ht="14">
      <c r="A561" s="55">
        <v>832965</v>
      </c>
      <c r="B561" s="55" t="s">
        <v>168</v>
      </c>
      <c r="C561" s="55" t="s">
        <v>112</v>
      </c>
      <c r="D561" s="55" t="s">
        <v>169</v>
      </c>
      <c r="E561" s="55" t="s">
        <v>77</v>
      </c>
      <c r="F561" s="57">
        <v>33482</v>
      </c>
      <c r="G561" s="57">
        <v>40909</v>
      </c>
      <c r="H561" s="57">
        <v>33482</v>
      </c>
      <c r="I561" s="57">
        <v>33491</v>
      </c>
      <c r="J561" s="55" t="s">
        <v>115</v>
      </c>
      <c r="K561" s="57">
        <v>41640</v>
      </c>
      <c r="L561" s="55"/>
      <c r="M561" s="56">
        <v>18</v>
      </c>
      <c r="N561" s="56" t="s">
        <v>5</v>
      </c>
      <c r="O561" s="57">
        <v>20744</v>
      </c>
      <c r="P561" s="55">
        <v>0.375</v>
      </c>
      <c r="Q561" s="55" t="s">
        <v>57</v>
      </c>
      <c r="R561" s="55" t="s">
        <v>116</v>
      </c>
      <c r="S561" s="116">
        <v>17890.560000000001</v>
      </c>
      <c r="T561" s="55"/>
    </row>
    <row r="562" spans="1:26" ht="14">
      <c r="A562" s="55">
        <v>428029</v>
      </c>
      <c r="B562" s="55" t="s">
        <v>171</v>
      </c>
      <c r="C562" s="55" t="s">
        <v>53</v>
      </c>
      <c r="D562" s="55" t="s">
        <v>172</v>
      </c>
      <c r="E562" s="55" t="s">
        <v>173</v>
      </c>
      <c r="F562" s="57">
        <v>36693</v>
      </c>
      <c r="G562" s="57">
        <v>41640</v>
      </c>
      <c r="H562" s="57">
        <v>36693</v>
      </c>
      <c r="I562" s="57">
        <v>36693</v>
      </c>
      <c r="J562" s="55" t="s">
        <v>115</v>
      </c>
      <c r="K562" s="57">
        <v>41640</v>
      </c>
      <c r="L562" s="55"/>
      <c r="M562" s="56">
        <v>19</v>
      </c>
      <c r="N562" s="56" t="s">
        <v>5</v>
      </c>
      <c r="O562" s="57">
        <v>20736</v>
      </c>
      <c r="P562" s="55">
        <v>0.4</v>
      </c>
      <c r="Q562" s="55" t="s">
        <v>57</v>
      </c>
      <c r="R562" s="55" t="s">
        <v>116</v>
      </c>
      <c r="S562" s="116">
        <v>19569.099999999999</v>
      </c>
      <c r="T562" s="55"/>
    </row>
    <row r="563" spans="1:26" ht="14">
      <c r="A563" s="55">
        <v>458435</v>
      </c>
      <c r="B563" s="55" t="s">
        <v>175</v>
      </c>
      <c r="C563" s="55" t="s">
        <v>112</v>
      </c>
      <c r="D563" s="55" t="s">
        <v>176</v>
      </c>
      <c r="E563" s="55" t="s">
        <v>177</v>
      </c>
      <c r="F563" s="57">
        <v>37502</v>
      </c>
      <c r="G563" s="57">
        <v>41640</v>
      </c>
      <c r="H563" s="57">
        <v>37502</v>
      </c>
      <c r="I563" s="57">
        <v>37502</v>
      </c>
      <c r="J563" s="55" t="s">
        <v>115</v>
      </c>
      <c r="K563" s="57">
        <v>41640</v>
      </c>
      <c r="L563" s="55"/>
      <c r="M563" s="56">
        <v>20</v>
      </c>
      <c r="N563" s="56" t="s">
        <v>5</v>
      </c>
      <c r="O563" s="57">
        <v>21294</v>
      </c>
      <c r="P563" s="55">
        <v>0.375</v>
      </c>
      <c r="Q563" s="55" t="s">
        <v>57</v>
      </c>
      <c r="R563" s="55" t="s">
        <v>116</v>
      </c>
      <c r="S563" s="116">
        <v>18861.78</v>
      </c>
      <c r="T563" s="55"/>
    </row>
    <row r="564" spans="1:26">
      <c r="Q564" s="133"/>
      <c r="R564" s="137" t="s">
        <v>1364</v>
      </c>
      <c r="S564" s="134">
        <f>SUM(S114:S563)</f>
        <v>23427816.439999942</v>
      </c>
      <c r="T564" s="134">
        <f>+S564*1.018</f>
        <v>23849517.13591994</v>
      </c>
      <c r="U564" s="136" t="s">
        <v>1367</v>
      </c>
      <c r="V564" s="139"/>
      <c r="W564" s="133"/>
      <c r="X564" s="133"/>
      <c r="Y564" s="133"/>
      <c r="Z564" s="133"/>
    </row>
    <row r="565" spans="1:26">
      <c r="Q565" s="133"/>
      <c r="R565" s="133"/>
      <c r="S565" s="134"/>
      <c r="T565" s="133"/>
      <c r="U565" s="133"/>
      <c r="V565" s="133"/>
      <c r="W565" s="133"/>
      <c r="X565" s="133"/>
      <c r="Y565" s="133"/>
      <c r="Z565" s="133"/>
    </row>
    <row r="566" spans="1:26">
      <c r="M566" s="110" t="s">
        <v>1359</v>
      </c>
      <c r="N566" s="111">
        <v>449</v>
      </c>
      <c r="O566" s="113">
        <v>562</v>
      </c>
      <c r="P566" s="76" t="s">
        <v>1360</v>
      </c>
      <c r="Q566" s="133"/>
      <c r="R566" s="133"/>
      <c r="S566" s="135" t="s">
        <v>1365</v>
      </c>
      <c r="T566" s="136">
        <f>+T564-S564</f>
        <v>421700.69591999799</v>
      </c>
      <c r="U566" s="140">
        <f>+T566*1.2133</f>
        <v>511649.45435973356</v>
      </c>
      <c r="V566" s="141" t="s">
        <v>1368</v>
      </c>
      <c r="W566" s="133"/>
      <c r="X566" s="133"/>
      <c r="Y566" s="133"/>
      <c r="Z566" s="133"/>
    </row>
    <row r="567" spans="1:26">
      <c r="M567" s="110"/>
      <c r="N567" s="111"/>
      <c r="O567" s="113"/>
      <c r="Q567" s="133"/>
      <c r="R567" s="133"/>
      <c r="S567" s="135"/>
      <c r="T567" s="136"/>
      <c r="U567" s="133"/>
      <c r="V567" s="133"/>
      <c r="W567" s="133"/>
      <c r="X567" s="133"/>
      <c r="Y567" s="133"/>
      <c r="Z567" s="133"/>
    </row>
    <row r="568" spans="1:26">
      <c r="O568" s="114" t="s">
        <v>1361</v>
      </c>
      <c r="Q568" s="126"/>
      <c r="R568" s="126"/>
      <c r="S568" s="129">
        <f>SUM(S2:S563)</f>
        <v>28075809.42999984</v>
      </c>
      <c r="T568" s="130">
        <f>+S568*1.018</f>
        <v>28581173.999739837</v>
      </c>
    </row>
    <row r="569" spans="1:26">
      <c r="Q569" s="126"/>
      <c r="R569" s="126"/>
      <c r="S569" s="127" t="s">
        <v>1366</v>
      </c>
      <c r="T569" s="128">
        <f>+T568-S568</f>
        <v>505364.56973999739</v>
      </c>
    </row>
    <row r="570" spans="1:26">
      <c r="Q570" s="126"/>
      <c r="R570" s="126"/>
      <c r="S570" s="127"/>
      <c r="T570" s="128"/>
    </row>
    <row r="571" spans="1:26">
      <c r="Q571" s="122"/>
      <c r="R571" s="122"/>
      <c r="S571" s="131">
        <f>+S568</f>
        <v>28075809.42999984</v>
      </c>
      <c r="T571" s="132">
        <f>+S571*1.0259861</f>
        <v>28805390.221428756</v>
      </c>
    </row>
    <row r="572" spans="1:26">
      <c r="Q572" s="122"/>
      <c r="R572" s="122"/>
      <c r="S572" s="131"/>
      <c r="T572" s="122"/>
    </row>
    <row r="573" spans="1:26">
      <c r="Q573" s="122"/>
      <c r="R573" s="122"/>
      <c r="S573" s="123" t="s">
        <v>1362</v>
      </c>
      <c r="T573" s="124">
        <f>+T571-S571</f>
        <v>729580.79142891616</v>
      </c>
    </row>
    <row r="574" spans="1:26">
      <c r="Q574" s="122"/>
      <c r="R574" s="122"/>
      <c r="S574" s="123" t="s">
        <v>1363</v>
      </c>
      <c r="T574" s="125">
        <f>+T573*1.2133</f>
        <v>885200.374240704</v>
      </c>
    </row>
  </sheetData>
  <sortState ref="A2:U821">
    <sortCondition ref="N2:N821"/>
  </sortState>
  <pageMargins left="0.7" right="0.7" top="0.75" bottom="0.75" header="0.3" footer="0.3"/>
  <pageSetup orientation="portrait"/>
  <ignoredErrors>
    <ignoredError sqref="S56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AY39"/>
  <sheetViews>
    <sheetView workbookViewId="0">
      <pane ySplit="1" topLeftCell="A2" activePane="bottomLeft" state="frozen"/>
      <selection pane="bottomLeft" activeCell="T30" sqref="T30"/>
    </sheetView>
  </sheetViews>
  <sheetFormatPr baseColWidth="10" defaultColWidth="8.7109375" defaultRowHeight="14" x14ac:dyDescent="0"/>
  <cols>
    <col min="1" max="1" width="5.7109375" style="1" customWidth="1"/>
    <col min="2" max="9" width="9.5703125" style="8" hidden="1" customWidth="1"/>
    <col min="10" max="11" width="9.5703125" style="8" bestFit="1" customWidth="1"/>
    <col min="12" max="12" width="10.5703125" style="12" customWidth="1"/>
    <col min="13" max="13" width="8.7109375" style="13"/>
    <col min="14" max="16" width="9.85546875" style="13" customWidth="1"/>
    <col min="17" max="17" width="9.85546875" style="17" customWidth="1"/>
    <col min="18" max="18" width="9.85546875" style="13" customWidth="1"/>
    <col min="19" max="19" width="9.5703125" style="8" bestFit="1" customWidth="1"/>
    <col min="20" max="20" width="9.5703125" style="8" customWidth="1"/>
    <col min="21" max="21" width="9.5703125" style="12" customWidth="1"/>
    <col min="22" max="24" width="10.7109375" style="12" customWidth="1"/>
    <col min="25" max="25" width="10.7109375" style="8" customWidth="1"/>
    <col min="26" max="26" width="10.7109375" style="12" customWidth="1"/>
    <col min="27" max="27" width="10.7109375" style="8" customWidth="1"/>
    <col min="28" max="28" width="10.7109375" style="12" customWidth="1"/>
    <col min="29" max="29" width="9.5703125" style="12" customWidth="1"/>
    <col min="30" max="30" width="10.7109375" style="12" customWidth="1"/>
    <col min="31" max="32" width="9.5703125" style="12" customWidth="1"/>
    <col min="33" max="33" width="9.5703125" style="8" customWidth="1"/>
    <col min="34" max="34" width="10.140625" style="12" bestFit="1" customWidth="1"/>
    <col min="35" max="35" width="9.5703125" style="8" bestFit="1" customWidth="1"/>
    <col min="36" max="37" width="9.5703125" style="8" customWidth="1"/>
    <col min="38" max="38" width="10.7109375" style="8" customWidth="1"/>
    <col min="39" max="41" width="9.5703125" style="8" customWidth="1"/>
    <col min="42" max="42" width="10.140625" style="8" bestFit="1" customWidth="1"/>
    <col min="43" max="43" width="9.5703125" style="8" bestFit="1" customWidth="1"/>
    <col min="44" max="45" width="9.5703125" style="8" customWidth="1"/>
    <col min="46" max="46" width="10.7109375" style="8" customWidth="1"/>
    <col min="47" max="47" width="9.5703125" style="8" customWidth="1"/>
    <col min="48" max="48" width="10.5703125" style="1" customWidth="1"/>
    <col min="49" max="49" width="10.5703125" style="8" customWidth="1"/>
    <col min="50" max="50" width="11.140625" style="1" bestFit="1" customWidth="1"/>
    <col min="51" max="51" width="7" style="1" customWidth="1"/>
    <col min="52" max="54" width="8.28515625" style="1" bestFit="1" customWidth="1"/>
    <col min="55" max="60" width="9.85546875" style="1" bestFit="1" customWidth="1"/>
    <col min="61" max="61" width="10.85546875" style="1" bestFit="1" customWidth="1"/>
    <col min="62" max="16384" width="8.7109375" style="1"/>
  </cols>
  <sheetData>
    <row r="1" spans="1:51" ht="42">
      <c r="A1" s="2"/>
      <c r="B1" s="9" t="s">
        <v>12</v>
      </c>
      <c r="C1" s="9" t="s">
        <v>13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0</v>
      </c>
      <c r="K1" s="9" t="s">
        <v>1</v>
      </c>
      <c r="L1" s="14" t="s">
        <v>1370</v>
      </c>
      <c r="M1" s="14" t="s">
        <v>16</v>
      </c>
      <c r="N1" s="14" t="s">
        <v>17</v>
      </c>
      <c r="O1" s="14" t="s">
        <v>15</v>
      </c>
      <c r="P1" s="14" t="s">
        <v>22</v>
      </c>
      <c r="Q1" s="15" t="s">
        <v>24</v>
      </c>
      <c r="R1" s="14" t="s">
        <v>23</v>
      </c>
      <c r="S1" s="9" t="s">
        <v>2</v>
      </c>
      <c r="T1" s="14" t="s">
        <v>19</v>
      </c>
      <c r="U1" s="14" t="s">
        <v>16</v>
      </c>
      <c r="V1" s="14" t="s">
        <v>17</v>
      </c>
      <c r="W1" s="14" t="s">
        <v>15</v>
      </c>
      <c r="X1" s="14" t="s">
        <v>22</v>
      </c>
      <c r="Y1" s="15" t="s">
        <v>24</v>
      </c>
      <c r="Z1" s="14" t="s">
        <v>23</v>
      </c>
      <c r="AA1" s="9" t="s">
        <v>3</v>
      </c>
      <c r="AB1" s="14" t="s">
        <v>18</v>
      </c>
      <c r="AC1" s="14" t="s">
        <v>16</v>
      </c>
      <c r="AD1" s="14" t="s">
        <v>17</v>
      </c>
      <c r="AE1" s="14" t="s">
        <v>15</v>
      </c>
      <c r="AF1" s="14" t="s">
        <v>22</v>
      </c>
      <c r="AG1" s="15" t="s">
        <v>24</v>
      </c>
      <c r="AH1" s="14" t="s">
        <v>23</v>
      </c>
      <c r="AI1" s="9" t="s">
        <v>4</v>
      </c>
      <c r="AJ1" s="14" t="s">
        <v>20</v>
      </c>
      <c r="AK1" s="14" t="s">
        <v>16</v>
      </c>
      <c r="AL1" s="14" t="s">
        <v>17</v>
      </c>
      <c r="AM1" s="14" t="s">
        <v>15</v>
      </c>
      <c r="AN1" s="14" t="s">
        <v>22</v>
      </c>
      <c r="AO1" s="15" t="s">
        <v>24</v>
      </c>
      <c r="AP1" s="14" t="s">
        <v>23</v>
      </c>
      <c r="AQ1" s="9" t="s">
        <v>5</v>
      </c>
      <c r="AR1" s="14" t="s">
        <v>21</v>
      </c>
      <c r="AS1" s="14" t="s">
        <v>16</v>
      </c>
      <c r="AT1" s="14" t="s">
        <v>17</v>
      </c>
      <c r="AU1" s="14" t="s">
        <v>15</v>
      </c>
      <c r="AV1" s="14" t="s">
        <v>22</v>
      </c>
      <c r="AW1" s="15" t="s">
        <v>24</v>
      </c>
      <c r="AX1" s="14" t="s">
        <v>23</v>
      </c>
      <c r="AY1" s="2"/>
    </row>
    <row r="2" spans="1:51">
      <c r="A2" s="4">
        <v>1</v>
      </c>
      <c r="B2" s="8">
        <v>1996</v>
      </c>
      <c r="C2" s="10">
        <v>2095.8000000000002</v>
      </c>
      <c r="D2" s="8">
        <v>2200.59</v>
      </c>
      <c r="E2" s="8">
        <v>2310.6195000000002</v>
      </c>
      <c r="F2" s="8">
        <v>2426.1504750000004</v>
      </c>
      <c r="G2" s="8">
        <v>2547.4579987500006</v>
      </c>
      <c r="H2" s="8">
        <v>2674.8308986875008</v>
      </c>
      <c r="I2" s="8">
        <v>2808.5724436218761</v>
      </c>
      <c r="J2" s="8">
        <v>2949.0010658029701</v>
      </c>
      <c r="K2" s="8">
        <v>3007.9810871190293</v>
      </c>
      <c r="L2" s="11" t="e">
        <f t="shared" ref="L2:L35" si="0">J2*Key</f>
        <v>#NAME?</v>
      </c>
      <c r="M2" s="11" t="e">
        <f>L2-K2</f>
        <v>#NAME?</v>
      </c>
      <c r="N2" s="11" t="e">
        <f>M2*21.337%</f>
        <v>#NAME?</v>
      </c>
      <c r="O2" s="11" t="e">
        <f>N2+M2</f>
        <v>#NAME?</v>
      </c>
      <c r="P2" s="11" t="e">
        <f>O2*12</f>
        <v>#NAME?</v>
      </c>
      <c r="Q2" s="18"/>
      <c r="R2" s="11" t="e">
        <f t="shared" ref="R2:R6" si="1">Q2*P2</f>
        <v>#NAME?</v>
      </c>
      <c r="S2" s="8">
        <v>3048.5888317951362</v>
      </c>
      <c r="T2" s="11" t="e">
        <f>L2*1.0135</f>
        <v>#NAME?</v>
      </c>
      <c r="U2" s="11" t="e">
        <f>T2-S2</f>
        <v>#NAME?</v>
      </c>
      <c r="V2" s="11" t="e">
        <f>U2*21.337%</f>
        <v>#NAME?</v>
      </c>
      <c r="W2" s="11" t="e">
        <f>V2+U2</f>
        <v>#NAME?</v>
      </c>
      <c r="X2" s="11" t="e">
        <f>W2*12</f>
        <v>#NAME?</v>
      </c>
      <c r="Y2" s="16"/>
      <c r="Z2" s="11" t="e">
        <f t="shared" ref="Z2:Z13" si="2">Y2*X2</f>
        <v>#NAME?</v>
      </c>
      <c r="AA2" s="8">
        <v>3089.7447810243707</v>
      </c>
      <c r="AB2" s="11" t="e">
        <f>T2*1.0135</f>
        <v>#NAME?</v>
      </c>
      <c r="AC2" s="11" t="e">
        <f>AB2-AA2</f>
        <v>#NAME?</v>
      </c>
      <c r="AD2" s="11" t="e">
        <f>AC2*21.337%</f>
        <v>#NAME?</v>
      </c>
      <c r="AE2" s="11" t="e">
        <f>AD2+AC2</f>
        <v>#NAME?</v>
      </c>
      <c r="AF2" s="11" t="e">
        <f>AE2*12</f>
        <v>#NAME?</v>
      </c>
      <c r="AG2" s="16"/>
      <c r="AH2" s="11" t="e">
        <f t="shared" ref="AH2:AH16" si="3">AG2*AF2</f>
        <v>#NAME?</v>
      </c>
      <c r="AI2" s="8">
        <v>3131.4563355681998</v>
      </c>
      <c r="AJ2" s="11" t="e">
        <f>AB2*1.0135</f>
        <v>#NAME?</v>
      </c>
      <c r="AK2" s="11" t="e">
        <f>AJ2-AI2</f>
        <v>#NAME?</v>
      </c>
      <c r="AL2" s="11" t="e">
        <f>AK2*21.337%</f>
        <v>#NAME?</v>
      </c>
      <c r="AM2" s="11" t="e">
        <f>AL2+AK2</f>
        <v>#NAME?</v>
      </c>
      <c r="AN2" s="11" t="e">
        <f>AM2*12</f>
        <v>#NAME?</v>
      </c>
      <c r="AO2" s="16"/>
      <c r="AP2" s="11" t="e">
        <f t="shared" ref="AP2:AP11" si="4">AO2*AN2</f>
        <v>#NAME?</v>
      </c>
      <c r="AQ2" s="8">
        <v>3241.0573073130868</v>
      </c>
      <c r="AR2" s="11" t="e">
        <f>AJ2*1.035</f>
        <v>#NAME?</v>
      </c>
      <c r="AS2" s="11" t="e">
        <f>AR2-AQ2</f>
        <v>#NAME?</v>
      </c>
      <c r="AT2" s="11" t="e">
        <f>AS2*21.337%</f>
        <v>#NAME?</v>
      </c>
      <c r="AU2" s="11" t="e">
        <f>AT2+AS2</f>
        <v>#NAME?</v>
      </c>
      <c r="AV2" s="11" t="e">
        <f>AU2*12</f>
        <v>#NAME?</v>
      </c>
      <c r="AW2" s="16"/>
      <c r="AX2" s="11" t="e">
        <f t="shared" ref="AX2:AX9" si="5">AW2*AV2</f>
        <v>#NAME?</v>
      </c>
      <c r="AY2" s="4">
        <v>1</v>
      </c>
    </row>
    <row r="3" spans="1:51">
      <c r="A3" s="4">
        <v>2</v>
      </c>
      <c r="B3" s="8">
        <v>2018</v>
      </c>
      <c r="C3" s="10">
        <v>2118.9</v>
      </c>
      <c r="D3" s="8">
        <v>2224.8450000000003</v>
      </c>
      <c r="E3" s="8">
        <v>2336.0872500000005</v>
      </c>
      <c r="F3" s="8">
        <v>2452.8916125000005</v>
      </c>
      <c r="G3" s="8">
        <v>2575.5361931250009</v>
      </c>
      <c r="H3" s="8">
        <v>2704.3130027812508</v>
      </c>
      <c r="I3" s="8">
        <v>2839.5286529203136</v>
      </c>
      <c r="J3" s="8">
        <v>2981.5050855663294</v>
      </c>
      <c r="K3" s="8">
        <v>3041.13518727766</v>
      </c>
      <c r="L3" s="11" t="e">
        <f t="shared" si="0"/>
        <v>#NAME?</v>
      </c>
      <c r="M3" s="11" t="e">
        <f t="shared" ref="M3:M35" si="6">L3-K3</f>
        <v>#NAME?</v>
      </c>
      <c r="N3" s="11" t="e">
        <f t="shared" ref="N3:N35" si="7">M3*21.337%</f>
        <v>#NAME?</v>
      </c>
      <c r="O3" s="11" t="e">
        <f t="shared" ref="O3:O35" si="8">N3+M3</f>
        <v>#NAME?</v>
      </c>
      <c r="P3" s="11" t="e">
        <f t="shared" ref="P3:P35" si="9">O3*12</f>
        <v>#NAME?</v>
      </c>
      <c r="Q3" s="16"/>
      <c r="R3" s="11" t="e">
        <f t="shared" si="1"/>
        <v>#NAME?</v>
      </c>
      <c r="S3" s="8">
        <v>3082.1905123059046</v>
      </c>
      <c r="T3" s="11" t="e">
        <f t="shared" ref="T3:T35" si="10">L3*1.0135</f>
        <v>#NAME?</v>
      </c>
      <c r="U3" s="11" t="e">
        <f t="shared" ref="U3:U35" si="11">T3-S3</f>
        <v>#NAME?</v>
      </c>
      <c r="V3" s="11" t="e">
        <f t="shared" ref="V3:V35" si="12">U3*21.337%</f>
        <v>#NAME?</v>
      </c>
      <c r="W3" s="11" t="e">
        <f t="shared" ref="W3:W35" si="13">V3+U3</f>
        <v>#NAME?</v>
      </c>
      <c r="X3" s="11" t="e">
        <f t="shared" ref="X3:X35" si="14">W3*12</f>
        <v>#NAME?</v>
      </c>
      <c r="Y3" s="16"/>
      <c r="Z3" s="11" t="e">
        <f t="shared" si="2"/>
        <v>#NAME?</v>
      </c>
      <c r="AA3" s="8">
        <v>3123.8000842220345</v>
      </c>
      <c r="AB3" s="11" t="e">
        <f t="shared" ref="AB3:AB35" si="15">T3*1.0135</f>
        <v>#NAME?</v>
      </c>
      <c r="AC3" s="11" t="e">
        <f t="shared" ref="AC3:AC35" si="16">AB3-AA3</f>
        <v>#NAME?</v>
      </c>
      <c r="AD3" s="11" t="e">
        <f t="shared" ref="AD3:AD35" si="17">AC3*21.337%</f>
        <v>#NAME?</v>
      </c>
      <c r="AE3" s="11" t="e">
        <f t="shared" ref="AE3:AE35" si="18">AD3+AC3</f>
        <v>#NAME?</v>
      </c>
      <c r="AF3" s="11" t="e">
        <f t="shared" ref="AF3:AF35" si="19">AE3*12</f>
        <v>#NAME?</v>
      </c>
      <c r="AG3" s="16"/>
      <c r="AH3" s="11" t="e">
        <f t="shared" si="3"/>
        <v>#NAME?</v>
      </c>
      <c r="AI3" s="8">
        <v>3165.971385359032</v>
      </c>
      <c r="AJ3" s="11" t="e">
        <f t="shared" ref="AJ3:AJ35" si="20">AB3*1.0135</f>
        <v>#NAME?</v>
      </c>
      <c r="AK3" s="11" t="e">
        <f t="shared" ref="AK3:AK35" si="21">AJ3-AI3</f>
        <v>#NAME?</v>
      </c>
      <c r="AL3" s="11" t="e">
        <f t="shared" ref="AL3:AL35" si="22">AK3*21.337%</f>
        <v>#NAME?</v>
      </c>
      <c r="AM3" s="11" t="e">
        <f t="shared" ref="AM3:AM35" si="23">AL3+AK3</f>
        <v>#NAME?</v>
      </c>
      <c r="AN3" s="11" t="e">
        <f t="shared" ref="AN3:AN35" si="24">AM3*12</f>
        <v>#NAME?</v>
      </c>
      <c r="AO3" s="16"/>
      <c r="AP3" s="11" t="e">
        <f t="shared" si="4"/>
        <v>#NAME?</v>
      </c>
      <c r="AQ3" s="8">
        <v>3276.7803838465979</v>
      </c>
      <c r="AR3" s="11" t="e">
        <f t="shared" ref="AR3:AR35" si="25">AJ3*1.035</f>
        <v>#NAME?</v>
      </c>
      <c r="AS3" s="11" t="e">
        <f t="shared" ref="AS3:AS35" si="26">AR3-AQ3</f>
        <v>#NAME?</v>
      </c>
      <c r="AT3" s="11" t="e">
        <f t="shared" ref="AT3:AT35" si="27">AS3*21.337%</f>
        <v>#NAME?</v>
      </c>
      <c r="AU3" s="11" t="e">
        <f t="shared" ref="AU3:AU35" si="28">AT3+AS3</f>
        <v>#NAME?</v>
      </c>
      <c r="AV3" s="11" t="e">
        <f t="shared" ref="AV3:AV35" si="29">AU3*12</f>
        <v>#NAME?</v>
      </c>
      <c r="AW3" s="16"/>
      <c r="AX3" s="11" t="e">
        <f t="shared" si="5"/>
        <v>#NAME?</v>
      </c>
      <c r="AY3" s="4">
        <v>2</v>
      </c>
    </row>
    <row r="4" spans="1:51">
      <c r="A4" s="4">
        <v>3</v>
      </c>
      <c r="B4" s="8">
        <v>2043</v>
      </c>
      <c r="C4" s="10">
        <v>2145.15</v>
      </c>
      <c r="D4" s="8">
        <v>2252.4075000000003</v>
      </c>
      <c r="E4" s="8">
        <v>2365.0278750000002</v>
      </c>
      <c r="F4" s="8">
        <v>2483.2792687500005</v>
      </c>
      <c r="G4" s="8">
        <v>2607.4432321875006</v>
      </c>
      <c r="H4" s="8">
        <v>2737.8153937968759</v>
      </c>
      <c r="I4" s="8">
        <v>2874.70616348672</v>
      </c>
      <c r="J4" s="8">
        <v>3018.4414716610563</v>
      </c>
      <c r="K4" s="8">
        <v>3078.8103010942773</v>
      </c>
      <c r="L4" s="11" t="e">
        <f t="shared" si="0"/>
        <v>#NAME?</v>
      </c>
      <c r="M4" s="11" t="e">
        <f t="shared" si="6"/>
        <v>#NAME?</v>
      </c>
      <c r="N4" s="11" t="e">
        <f t="shared" si="7"/>
        <v>#NAME?</v>
      </c>
      <c r="O4" s="11" t="e">
        <f t="shared" si="8"/>
        <v>#NAME?</v>
      </c>
      <c r="P4" s="11" t="e">
        <f t="shared" si="9"/>
        <v>#NAME?</v>
      </c>
      <c r="Q4" s="16"/>
      <c r="R4" s="11" t="e">
        <f t="shared" si="1"/>
        <v>#NAME?</v>
      </c>
      <c r="S4" s="8">
        <v>3120.3742401590503</v>
      </c>
      <c r="T4" s="11" t="e">
        <f t="shared" si="10"/>
        <v>#NAME?</v>
      </c>
      <c r="U4" s="11" t="e">
        <f t="shared" si="11"/>
        <v>#NAME?</v>
      </c>
      <c r="V4" s="11" t="e">
        <f t="shared" si="12"/>
        <v>#NAME?</v>
      </c>
      <c r="W4" s="11" t="e">
        <f t="shared" si="13"/>
        <v>#NAME?</v>
      </c>
      <c r="X4" s="11" t="e">
        <f t="shared" si="14"/>
        <v>#NAME?</v>
      </c>
      <c r="Y4" s="16"/>
      <c r="Z4" s="11" t="e">
        <f t="shared" si="2"/>
        <v>#NAME?</v>
      </c>
      <c r="AA4" s="8">
        <v>3162.4992924011976</v>
      </c>
      <c r="AB4" s="11" t="e">
        <f t="shared" si="15"/>
        <v>#NAME?</v>
      </c>
      <c r="AC4" s="11" t="e">
        <f t="shared" si="16"/>
        <v>#NAME?</v>
      </c>
      <c r="AD4" s="11" t="e">
        <f t="shared" si="17"/>
        <v>#NAME?</v>
      </c>
      <c r="AE4" s="11" t="e">
        <f t="shared" si="18"/>
        <v>#NAME?</v>
      </c>
      <c r="AF4" s="11" t="e">
        <f t="shared" si="19"/>
        <v>#NAME?</v>
      </c>
      <c r="AG4" s="16"/>
      <c r="AH4" s="11" t="e">
        <f t="shared" si="3"/>
        <v>#NAME?</v>
      </c>
      <c r="AI4" s="8">
        <v>3205.1930328486142</v>
      </c>
      <c r="AJ4" s="11" t="e">
        <f t="shared" si="20"/>
        <v>#NAME?</v>
      </c>
      <c r="AK4" s="11" t="e">
        <f t="shared" si="21"/>
        <v>#NAME?</v>
      </c>
      <c r="AL4" s="11" t="e">
        <f t="shared" si="22"/>
        <v>#NAME?</v>
      </c>
      <c r="AM4" s="11" t="e">
        <f t="shared" si="23"/>
        <v>#NAME?</v>
      </c>
      <c r="AN4" s="11" t="e">
        <f t="shared" si="24"/>
        <v>#NAME?</v>
      </c>
      <c r="AO4" s="16"/>
      <c r="AP4" s="11" t="e">
        <f t="shared" si="4"/>
        <v>#NAME?</v>
      </c>
      <c r="AQ4" s="8">
        <v>3317.3747889983156</v>
      </c>
      <c r="AR4" s="11" t="e">
        <f t="shared" si="25"/>
        <v>#NAME?</v>
      </c>
      <c r="AS4" s="11" t="e">
        <f t="shared" si="26"/>
        <v>#NAME?</v>
      </c>
      <c r="AT4" s="11" t="e">
        <f t="shared" si="27"/>
        <v>#NAME?</v>
      </c>
      <c r="AU4" s="11" t="e">
        <f t="shared" si="28"/>
        <v>#NAME?</v>
      </c>
      <c r="AV4" s="11" t="e">
        <f t="shared" si="29"/>
        <v>#NAME?</v>
      </c>
      <c r="AW4" s="16"/>
      <c r="AX4" s="11" t="e">
        <f t="shared" si="5"/>
        <v>#NAME?</v>
      </c>
      <c r="AY4" s="4">
        <v>3</v>
      </c>
    </row>
    <row r="5" spans="1:51">
      <c r="A5" s="4">
        <v>4</v>
      </c>
      <c r="B5" s="8">
        <v>2067</v>
      </c>
      <c r="C5" s="10">
        <v>2170.35</v>
      </c>
      <c r="D5" s="8">
        <v>2278.8674999999998</v>
      </c>
      <c r="E5" s="8">
        <v>2392.8108750000001</v>
      </c>
      <c r="F5" s="8">
        <v>2512.4514187500004</v>
      </c>
      <c r="G5" s="8">
        <v>2638.0739896875007</v>
      </c>
      <c r="H5" s="8">
        <v>2769.9776891718757</v>
      </c>
      <c r="I5" s="8">
        <v>2908.4765736304694</v>
      </c>
      <c r="J5" s="8">
        <v>3053.9004023119928</v>
      </c>
      <c r="K5" s="8">
        <v>3114.9784103582328</v>
      </c>
      <c r="L5" s="11" t="e">
        <f t="shared" si="0"/>
        <v>#NAME?</v>
      </c>
      <c r="M5" s="11" t="e">
        <f t="shared" si="6"/>
        <v>#NAME?</v>
      </c>
      <c r="N5" s="11" t="e">
        <f t="shared" si="7"/>
        <v>#NAME?</v>
      </c>
      <c r="O5" s="11" t="e">
        <f t="shared" si="8"/>
        <v>#NAME?</v>
      </c>
      <c r="P5" s="11" t="e">
        <f t="shared" si="9"/>
        <v>#NAME?</v>
      </c>
      <c r="Q5" s="16"/>
      <c r="R5" s="11" t="e">
        <f t="shared" si="1"/>
        <v>#NAME?</v>
      </c>
      <c r="S5" s="8">
        <v>3157.0306188980694</v>
      </c>
      <c r="T5" s="11" t="e">
        <f t="shared" si="10"/>
        <v>#NAME?</v>
      </c>
      <c r="U5" s="11" t="e">
        <f t="shared" si="11"/>
        <v>#NAME?</v>
      </c>
      <c r="V5" s="11" t="e">
        <f t="shared" si="12"/>
        <v>#NAME?</v>
      </c>
      <c r="W5" s="11" t="e">
        <f t="shared" si="13"/>
        <v>#NAME?</v>
      </c>
      <c r="X5" s="11" t="e">
        <f t="shared" si="14"/>
        <v>#NAME?</v>
      </c>
      <c r="Y5" s="16"/>
      <c r="Z5" s="11" t="e">
        <f t="shared" si="2"/>
        <v>#NAME?</v>
      </c>
      <c r="AA5" s="8">
        <v>3199.6505322531934</v>
      </c>
      <c r="AB5" s="11" t="e">
        <f t="shared" si="15"/>
        <v>#NAME?</v>
      </c>
      <c r="AC5" s="11" t="e">
        <f t="shared" si="16"/>
        <v>#NAME?</v>
      </c>
      <c r="AD5" s="11" t="e">
        <f t="shared" si="17"/>
        <v>#NAME?</v>
      </c>
      <c r="AE5" s="11" t="e">
        <f t="shared" si="18"/>
        <v>#NAME?</v>
      </c>
      <c r="AF5" s="11" t="e">
        <f t="shared" si="19"/>
        <v>#NAME?</v>
      </c>
      <c r="AG5" s="16"/>
      <c r="AH5" s="11" t="e">
        <f t="shared" si="3"/>
        <v>#NAME?</v>
      </c>
      <c r="AI5" s="8">
        <v>3242.8458144386118</v>
      </c>
      <c r="AJ5" s="11" t="e">
        <f t="shared" si="20"/>
        <v>#NAME?</v>
      </c>
      <c r="AK5" s="11" t="e">
        <f t="shared" si="21"/>
        <v>#NAME?</v>
      </c>
      <c r="AL5" s="11" t="e">
        <f t="shared" si="22"/>
        <v>#NAME?</v>
      </c>
      <c r="AM5" s="11" t="e">
        <f t="shared" si="23"/>
        <v>#NAME?</v>
      </c>
      <c r="AN5" s="11" t="e">
        <f t="shared" si="24"/>
        <v>#NAME?</v>
      </c>
      <c r="AO5" s="16"/>
      <c r="AP5" s="11" t="e">
        <f t="shared" si="4"/>
        <v>#NAME?</v>
      </c>
      <c r="AQ5" s="8">
        <v>3356.3454179439627</v>
      </c>
      <c r="AR5" s="11" t="e">
        <f t="shared" si="25"/>
        <v>#NAME?</v>
      </c>
      <c r="AS5" s="11" t="e">
        <f t="shared" si="26"/>
        <v>#NAME?</v>
      </c>
      <c r="AT5" s="11" t="e">
        <f t="shared" si="27"/>
        <v>#NAME?</v>
      </c>
      <c r="AU5" s="11" t="e">
        <f t="shared" si="28"/>
        <v>#NAME?</v>
      </c>
      <c r="AV5" s="11" t="e">
        <f t="shared" si="29"/>
        <v>#NAME?</v>
      </c>
      <c r="AW5" s="16"/>
      <c r="AX5" s="11" t="e">
        <f t="shared" si="5"/>
        <v>#NAME?</v>
      </c>
      <c r="AY5" s="4">
        <v>4</v>
      </c>
    </row>
    <row r="6" spans="1:51">
      <c r="A6" s="4">
        <v>5</v>
      </c>
      <c r="B6" s="8">
        <v>2089</v>
      </c>
      <c r="C6" s="10">
        <v>2193.4500000000003</v>
      </c>
      <c r="D6" s="8">
        <v>2303.1225000000004</v>
      </c>
      <c r="E6" s="8">
        <v>2418.2786250000004</v>
      </c>
      <c r="F6" s="8">
        <v>2539.1925562500005</v>
      </c>
      <c r="G6" s="8">
        <v>2666.1521840625005</v>
      </c>
      <c r="H6" s="8">
        <v>2799.4597932656256</v>
      </c>
      <c r="I6" s="8">
        <v>2939.4327829289073</v>
      </c>
      <c r="J6" s="8">
        <v>3086.4044220753526</v>
      </c>
      <c r="K6" s="8">
        <v>3148.1325105168598</v>
      </c>
      <c r="L6" s="11" t="e">
        <f t="shared" si="0"/>
        <v>#NAME?</v>
      </c>
      <c r="M6" s="11" t="e">
        <f t="shared" si="6"/>
        <v>#NAME?</v>
      </c>
      <c r="N6" s="11" t="e">
        <f t="shared" si="7"/>
        <v>#NAME?</v>
      </c>
      <c r="O6" s="11" t="e">
        <f t="shared" si="8"/>
        <v>#NAME?</v>
      </c>
      <c r="P6" s="11" t="e">
        <f t="shared" si="9"/>
        <v>#NAME?</v>
      </c>
      <c r="Q6" s="16"/>
      <c r="R6" s="11" t="e">
        <f t="shared" si="1"/>
        <v>#NAME?</v>
      </c>
      <c r="S6" s="8">
        <v>3190.6322994088378</v>
      </c>
      <c r="T6" s="11" t="e">
        <f t="shared" si="10"/>
        <v>#NAME?</v>
      </c>
      <c r="U6" s="11" t="e">
        <f t="shared" si="11"/>
        <v>#NAME?</v>
      </c>
      <c r="V6" s="11" t="e">
        <f t="shared" si="12"/>
        <v>#NAME?</v>
      </c>
      <c r="W6" s="11" t="e">
        <f t="shared" si="13"/>
        <v>#NAME?</v>
      </c>
      <c r="X6" s="11" t="e">
        <f t="shared" si="14"/>
        <v>#NAME?</v>
      </c>
      <c r="Y6" s="16"/>
      <c r="Z6" s="11" t="e">
        <f t="shared" si="2"/>
        <v>#NAME?</v>
      </c>
      <c r="AA6" s="8">
        <v>3233.7058354508572</v>
      </c>
      <c r="AB6" s="11" t="e">
        <f t="shared" si="15"/>
        <v>#NAME?</v>
      </c>
      <c r="AC6" s="11" t="e">
        <f t="shared" si="16"/>
        <v>#NAME?</v>
      </c>
      <c r="AD6" s="11" t="e">
        <f t="shared" si="17"/>
        <v>#NAME?</v>
      </c>
      <c r="AE6" s="11" t="e">
        <f t="shared" si="18"/>
        <v>#NAME?</v>
      </c>
      <c r="AF6" s="11" t="e">
        <f t="shared" si="19"/>
        <v>#NAME?</v>
      </c>
      <c r="AG6" s="16"/>
      <c r="AH6" s="11" t="e">
        <f t="shared" si="3"/>
        <v>#NAME?</v>
      </c>
      <c r="AI6" s="8">
        <v>3277.3608642294439</v>
      </c>
      <c r="AJ6" s="11" t="e">
        <f t="shared" si="20"/>
        <v>#NAME?</v>
      </c>
      <c r="AK6" s="11" t="e">
        <f t="shared" si="21"/>
        <v>#NAME?</v>
      </c>
      <c r="AL6" s="11" t="e">
        <f t="shared" si="22"/>
        <v>#NAME?</v>
      </c>
      <c r="AM6" s="11" t="e">
        <f t="shared" si="23"/>
        <v>#NAME?</v>
      </c>
      <c r="AN6" s="11" t="e">
        <f t="shared" si="24"/>
        <v>#NAME?</v>
      </c>
      <c r="AO6" s="16"/>
      <c r="AP6" s="11" t="e">
        <f t="shared" si="4"/>
        <v>#NAME?</v>
      </c>
      <c r="AQ6" s="8">
        <v>3392.0684944774744</v>
      </c>
      <c r="AR6" s="11" t="e">
        <f t="shared" si="25"/>
        <v>#NAME?</v>
      </c>
      <c r="AS6" s="11" t="e">
        <f t="shared" si="26"/>
        <v>#NAME?</v>
      </c>
      <c r="AT6" s="11" t="e">
        <f t="shared" si="27"/>
        <v>#NAME?</v>
      </c>
      <c r="AU6" s="11" t="e">
        <f t="shared" si="28"/>
        <v>#NAME?</v>
      </c>
      <c r="AV6" s="11" t="e">
        <f t="shared" si="29"/>
        <v>#NAME?</v>
      </c>
      <c r="AW6" s="16"/>
      <c r="AX6" s="11" t="e">
        <f t="shared" si="5"/>
        <v>#NAME?</v>
      </c>
      <c r="AY6" s="4">
        <v>5</v>
      </c>
    </row>
    <row r="7" spans="1:51">
      <c r="A7" s="4">
        <v>6</v>
      </c>
      <c r="B7" s="8">
        <v>2120</v>
      </c>
      <c r="C7" s="10">
        <v>2226</v>
      </c>
      <c r="D7" s="8">
        <v>2337.3000000000002</v>
      </c>
      <c r="E7" s="8">
        <v>2454.1650000000004</v>
      </c>
      <c r="F7" s="8">
        <v>2576.8732500000006</v>
      </c>
      <c r="G7" s="8">
        <v>2705.7169125000005</v>
      </c>
      <c r="H7" s="8">
        <v>2841.0027581250006</v>
      </c>
      <c r="I7" s="8">
        <v>2983.0528960312508</v>
      </c>
      <c r="J7" s="8">
        <v>3132.2055408328133</v>
      </c>
      <c r="K7" s="8">
        <v>3194.8496516494697</v>
      </c>
      <c r="L7" s="11" t="e">
        <f t="shared" si="0"/>
        <v>#NAME?</v>
      </c>
      <c r="M7" s="11" t="e">
        <f t="shared" si="6"/>
        <v>#NAME?</v>
      </c>
      <c r="N7" s="11" t="e">
        <f t="shared" si="7"/>
        <v>#NAME?</v>
      </c>
      <c r="O7" s="11" t="e">
        <f t="shared" si="8"/>
        <v>#NAME?</v>
      </c>
      <c r="P7" s="11" t="e">
        <f t="shared" si="9"/>
        <v>#NAME?</v>
      </c>
      <c r="Q7" s="16">
        <v>2.35</v>
      </c>
      <c r="R7" s="11" t="e">
        <f t="shared" ref="R7:R35" si="30">Q7*P7</f>
        <v>#NAME?</v>
      </c>
      <c r="S7" s="8">
        <v>3237.9801219467377</v>
      </c>
      <c r="T7" s="11" t="e">
        <f t="shared" si="10"/>
        <v>#NAME?</v>
      </c>
      <c r="U7" s="11" t="e">
        <f t="shared" si="11"/>
        <v>#NAME?</v>
      </c>
      <c r="V7" s="11" t="e">
        <f t="shared" si="12"/>
        <v>#NAME?</v>
      </c>
      <c r="W7" s="11" t="e">
        <f t="shared" si="13"/>
        <v>#NAME?</v>
      </c>
      <c r="X7" s="11" t="e">
        <f t="shared" si="14"/>
        <v>#NAME?</v>
      </c>
      <c r="Y7" s="16"/>
      <c r="Z7" s="11" t="e">
        <f t="shared" si="2"/>
        <v>#NAME?</v>
      </c>
      <c r="AA7" s="8">
        <v>3281.6928535930188</v>
      </c>
      <c r="AB7" s="11" t="e">
        <f t="shared" si="15"/>
        <v>#NAME?</v>
      </c>
      <c r="AC7" s="11" t="e">
        <f t="shared" si="16"/>
        <v>#NAME?</v>
      </c>
      <c r="AD7" s="11" t="e">
        <f t="shared" si="17"/>
        <v>#NAME?</v>
      </c>
      <c r="AE7" s="11" t="e">
        <f t="shared" si="18"/>
        <v>#NAME?</v>
      </c>
      <c r="AF7" s="11" t="e">
        <f t="shared" si="19"/>
        <v>#NAME?</v>
      </c>
      <c r="AG7" s="16"/>
      <c r="AH7" s="11" t="e">
        <f t="shared" si="3"/>
        <v>#NAME?</v>
      </c>
      <c r="AI7" s="8">
        <v>3325.995707116525</v>
      </c>
      <c r="AJ7" s="11" t="e">
        <f t="shared" si="20"/>
        <v>#NAME?</v>
      </c>
      <c r="AK7" s="11" t="e">
        <f t="shared" si="21"/>
        <v>#NAME?</v>
      </c>
      <c r="AL7" s="11" t="e">
        <f t="shared" si="22"/>
        <v>#NAME?</v>
      </c>
      <c r="AM7" s="11" t="e">
        <f t="shared" si="23"/>
        <v>#NAME?</v>
      </c>
      <c r="AN7" s="11" t="e">
        <f t="shared" si="24"/>
        <v>#NAME?</v>
      </c>
      <c r="AO7" s="16"/>
      <c r="AP7" s="11" t="e">
        <f t="shared" si="4"/>
        <v>#NAME?</v>
      </c>
      <c r="AQ7" s="8">
        <v>3442.4055568656031</v>
      </c>
      <c r="AR7" s="11" t="e">
        <f t="shared" si="25"/>
        <v>#NAME?</v>
      </c>
      <c r="AS7" s="11" t="e">
        <f t="shared" si="26"/>
        <v>#NAME?</v>
      </c>
      <c r="AT7" s="11" t="e">
        <f t="shared" si="27"/>
        <v>#NAME?</v>
      </c>
      <c r="AU7" s="11" t="e">
        <f t="shared" si="28"/>
        <v>#NAME?</v>
      </c>
      <c r="AV7" s="11" t="e">
        <f t="shared" si="29"/>
        <v>#NAME?</v>
      </c>
      <c r="AW7" s="16"/>
      <c r="AX7" s="11" t="e">
        <f t="shared" si="5"/>
        <v>#NAME?</v>
      </c>
      <c r="AY7" s="4">
        <v>6</v>
      </c>
    </row>
    <row r="8" spans="1:51">
      <c r="A8" s="4">
        <v>7</v>
      </c>
      <c r="B8" s="8">
        <v>2151</v>
      </c>
      <c r="C8" s="10">
        <v>2258.5500000000002</v>
      </c>
      <c r="D8" s="8">
        <v>2371.4775000000004</v>
      </c>
      <c r="E8" s="8">
        <v>2490.0513750000005</v>
      </c>
      <c r="F8" s="8">
        <v>2614.5539437500006</v>
      </c>
      <c r="G8" s="8">
        <v>2745.2816409375009</v>
      </c>
      <c r="H8" s="8">
        <v>2882.545722984376</v>
      </c>
      <c r="I8" s="8">
        <v>3026.6730091335949</v>
      </c>
      <c r="J8" s="8">
        <v>3178.0066595902749</v>
      </c>
      <c r="K8" s="8">
        <v>3241.5667927820805</v>
      </c>
      <c r="L8" s="11" t="e">
        <f t="shared" si="0"/>
        <v>#NAME?</v>
      </c>
      <c r="M8" s="11" t="e">
        <f t="shared" si="6"/>
        <v>#NAME?</v>
      </c>
      <c r="N8" s="11" t="e">
        <f t="shared" si="7"/>
        <v>#NAME?</v>
      </c>
      <c r="O8" s="11" t="e">
        <f t="shared" si="8"/>
        <v>#NAME?</v>
      </c>
      <c r="P8" s="11" t="e">
        <f t="shared" si="9"/>
        <v>#NAME?</v>
      </c>
      <c r="Q8" s="16"/>
      <c r="R8" s="11" t="e">
        <f t="shared" si="30"/>
        <v>#NAME?</v>
      </c>
      <c r="S8" s="8">
        <v>3285.3279444846389</v>
      </c>
      <c r="T8" s="11" t="e">
        <f t="shared" si="10"/>
        <v>#NAME?</v>
      </c>
      <c r="U8" s="11" t="e">
        <f t="shared" si="11"/>
        <v>#NAME?</v>
      </c>
      <c r="V8" s="11" t="e">
        <f t="shared" si="12"/>
        <v>#NAME?</v>
      </c>
      <c r="W8" s="11" t="e">
        <f t="shared" si="13"/>
        <v>#NAME?</v>
      </c>
      <c r="X8" s="11" t="e">
        <f t="shared" si="14"/>
        <v>#NAME?</v>
      </c>
      <c r="Y8" s="16"/>
      <c r="Z8" s="11" t="e">
        <f t="shared" si="2"/>
        <v>#NAME?</v>
      </c>
      <c r="AA8" s="8">
        <v>3329.6798717351817</v>
      </c>
      <c r="AB8" s="11" t="e">
        <f t="shared" si="15"/>
        <v>#NAME?</v>
      </c>
      <c r="AC8" s="11" t="e">
        <f t="shared" si="16"/>
        <v>#NAME?</v>
      </c>
      <c r="AD8" s="11" t="e">
        <f t="shared" si="17"/>
        <v>#NAME?</v>
      </c>
      <c r="AE8" s="11" t="e">
        <f t="shared" si="18"/>
        <v>#NAME?</v>
      </c>
      <c r="AF8" s="11" t="e">
        <f t="shared" si="19"/>
        <v>#NAME?</v>
      </c>
      <c r="AG8" s="16"/>
      <c r="AH8" s="11" t="e">
        <f t="shared" si="3"/>
        <v>#NAME?</v>
      </c>
      <c r="AI8" s="8">
        <v>3374.6305500036069</v>
      </c>
      <c r="AJ8" s="11" t="e">
        <f t="shared" si="20"/>
        <v>#NAME?</v>
      </c>
      <c r="AK8" s="11" t="e">
        <f t="shared" si="21"/>
        <v>#NAME?</v>
      </c>
      <c r="AL8" s="11" t="e">
        <f t="shared" si="22"/>
        <v>#NAME?</v>
      </c>
      <c r="AM8" s="11" t="e">
        <f t="shared" si="23"/>
        <v>#NAME?</v>
      </c>
      <c r="AN8" s="11" t="e">
        <f t="shared" si="24"/>
        <v>#NAME?</v>
      </c>
      <c r="AO8" s="16"/>
      <c r="AP8" s="11" t="e">
        <f t="shared" si="4"/>
        <v>#NAME?</v>
      </c>
      <c r="AQ8" s="8">
        <v>3492.7426192537328</v>
      </c>
      <c r="AR8" s="11" t="e">
        <f t="shared" si="25"/>
        <v>#NAME?</v>
      </c>
      <c r="AS8" s="11" t="e">
        <f t="shared" si="26"/>
        <v>#NAME?</v>
      </c>
      <c r="AT8" s="11" t="e">
        <f t="shared" si="27"/>
        <v>#NAME?</v>
      </c>
      <c r="AU8" s="11" t="e">
        <f t="shared" si="28"/>
        <v>#NAME?</v>
      </c>
      <c r="AV8" s="11" t="e">
        <f t="shared" si="29"/>
        <v>#NAME?</v>
      </c>
      <c r="AW8" s="16"/>
      <c r="AX8" s="11" t="e">
        <f t="shared" si="5"/>
        <v>#NAME?</v>
      </c>
      <c r="AY8" s="4">
        <v>7</v>
      </c>
    </row>
    <row r="9" spans="1:51">
      <c r="A9" s="4">
        <v>8</v>
      </c>
      <c r="B9" s="8">
        <v>2184</v>
      </c>
      <c r="C9" s="10">
        <v>2293.2000000000003</v>
      </c>
      <c r="D9" s="8">
        <v>2407.8600000000006</v>
      </c>
      <c r="E9" s="8">
        <v>2528.2530000000006</v>
      </c>
      <c r="F9" s="8">
        <v>2654.6656500000008</v>
      </c>
      <c r="G9" s="8">
        <v>2787.3989325000011</v>
      </c>
      <c r="H9" s="8">
        <v>2926.7688791250011</v>
      </c>
      <c r="I9" s="8">
        <v>3073.1073230812513</v>
      </c>
      <c r="J9" s="8">
        <v>3226.7626892353142</v>
      </c>
      <c r="K9" s="8">
        <v>3291.2979430200203</v>
      </c>
      <c r="L9" s="11" t="e">
        <f t="shared" si="0"/>
        <v>#NAME?</v>
      </c>
      <c r="M9" s="11" t="e">
        <f t="shared" si="6"/>
        <v>#NAME?</v>
      </c>
      <c r="N9" s="11" t="e">
        <f t="shared" si="7"/>
        <v>#NAME?</v>
      </c>
      <c r="O9" s="11" t="e">
        <f t="shared" si="8"/>
        <v>#NAME?</v>
      </c>
      <c r="P9" s="11" t="e">
        <f t="shared" si="9"/>
        <v>#NAME?</v>
      </c>
      <c r="Q9" s="16"/>
      <c r="R9" s="11" t="e">
        <f t="shared" si="30"/>
        <v>#NAME?</v>
      </c>
      <c r="S9" s="8">
        <v>3335.730465250791</v>
      </c>
      <c r="T9" s="11" t="e">
        <f t="shared" si="10"/>
        <v>#NAME?</v>
      </c>
      <c r="U9" s="11" t="e">
        <f t="shared" si="11"/>
        <v>#NAME?</v>
      </c>
      <c r="V9" s="11" t="e">
        <f t="shared" si="12"/>
        <v>#NAME?</v>
      </c>
      <c r="W9" s="11" t="e">
        <f t="shared" si="13"/>
        <v>#NAME?</v>
      </c>
      <c r="X9" s="11" t="e">
        <f t="shared" si="14"/>
        <v>#NAME?</v>
      </c>
      <c r="Y9" s="16"/>
      <c r="Z9" s="11" t="e">
        <f t="shared" si="2"/>
        <v>#NAME?</v>
      </c>
      <c r="AA9" s="8">
        <v>3380.7628265316771</v>
      </c>
      <c r="AB9" s="11" t="e">
        <f t="shared" si="15"/>
        <v>#NAME?</v>
      </c>
      <c r="AC9" s="11" t="e">
        <f t="shared" si="16"/>
        <v>#NAME?</v>
      </c>
      <c r="AD9" s="11" t="e">
        <f t="shared" si="17"/>
        <v>#NAME?</v>
      </c>
      <c r="AE9" s="11" t="e">
        <f t="shared" si="18"/>
        <v>#NAME?</v>
      </c>
      <c r="AF9" s="11" t="e">
        <f t="shared" si="19"/>
        <v>#NAME?</v>
      </c>
      <c r="AG9" s="16"/>
      <c r="AH9" s="11" t="e">
        <f t="shared" si="3"/>
        <v>#NAME?</v>
      </c>
      <c r="AI9" s="8">
        <v>3426.4031246898548</v>
      </c>
      <c r="AJ9" s="11" t="e">
        <f t="shared" si="20"/>
        <v>#NAME?</v>
      </c>
      <c r="AK9" s="11" t="e">
        <f t="shared" si="21"/>
        <v>#NAME?</v>
      </c>
      <c r="AL9" s="11" t="e">
        <f t="shared" si="22"/>
        <v>#NAME?</v>
      </c>
      <c r="AM9" s="11" t="e">
        <f t="shared" si="23"/>
        <v>#NAME?</v>
      </c>
      <c r="AN9" s="11" t="e">
        <f t="shared" si="24"/>
        <v>#NAME?</v>
      </c>
      <c r="AO9" s="16"/>
      <c r="AP9" s="11" t="e">
        <f t="shared" si="4"/>
        <v>#NAME?</v>
      </c>
      <c r="AQ9" s="8">
        <v>3546.3272340539993</v>
      </c>
      <c r="AR9" s="11" t="e">
        <f t="shared" si="25"/>
        <v>#NAME?</v>
      </c>
      <c r="AS9" s="11" t="e">
        <f t="shared" si="26"/>
        <v>#NAME?</v>
      </c>
      <c r="AT9" s="11" t="e">
        <f t="shared" si="27"/>
        <v>#NAME?</v>
      </c>
      <c r="AU9" s="11" t="e">
        <f t="shared" si="28"/>
        <v>#NAME?</v>
      </c>
      <c r="AV9" s="11" t="e">
        <f t="shared" si="29"/>
        <v>#NAME?</v>
      </c>
      <c r="AW9" s="16"/>
      <c r="AX9" s="11" t="e">
        <f t="shared" si="5"/>
        <v>#NAME?</v>
      </c>
      <c r="AY9" s="4">
        <v>8</v>
      </c>
    </row>
    <row r="10" spans="1:51">
      <c r="A10" s="4">
        <v>9</v>
      </c>
      <c r="B10" s="8">
        <v>2220</v>
      </c>
      <c r="C10" s="10">
        <v>2331</v>
      </c>
      <c r="D10" s="8">
        <v>2447.5500000000002</v>
      </c>
      <c r="E10" s="8">
        <v>2569.9275000000002</v>
      </c>
      <c r="F10" s="8">
        <v>2698.4238750000004</v>
      </c>
      <c r="G10" s="8">
        <v>2833.3450687500003</v>
      </c>
      <c r="H10" s="8">
        <v>2975.0123221875006</v>
      </c>
      <c r="I10" s="8">
        <v>3123.7629382968757</v>
      </c>
      <c r="J10" s="8">
        <v>3279.9510852117196</v>
      </c>
      <c r="K10" s="8">
        <v>3345.5501069159541</v>
      </c>
      <c r="L10" s="11" t="e">
        <f t="shared" si="0"/>
        <v>#NAME?</v>
      </c>
      <c r="M10" s="11" t="e">
        <f t="shared" si="6"/>
        <v>#NAME?</v>
      </c>
      <c r="N10" s="11" t="e">
        <f t="shared" si="7"/>
        <v>#NAME?</v>
      </c>
      <c r="O10" s="11" t="e">
        <f t="shared" si="8"/>
        <v>#NAME?</v>
      </c>
      <c r="P10" s="11" t="e">
        <f t="shared" si="9"/>
        <v>#NAME?</v>
      </c>
      <c r="Q10" s="16"/>
      <c r="R10" s="11" t="e">
        <f t="shared" si="30"/>
        <v>#NAME?</v>
      </c>
      <c r="S10" s="8">
        <v>3390.7150333593195</v>
      </c>
      <c r="T10" s="11" t="e">
        <f t="shared" si="10"/>
        <v>#NAME?</v>
      </c>
      <c r="U10" s="11" t="e">
        <f t="shared" si="11"/>
        <v>#NAME?</v>
      </c>
      <c r="V10" s="11" t="e">
        <f t="shared" si="12"/>
        <v>#NAME?</v>
      </c>
      <c r="W10" s="11" t="e">
        <f t="shared" si="13"/>
        <v>#NAME?</v>
      </c>
      <c r="X10" s="11" t="e">
        <f t="shared" si="14"/>
        <v>#NAME?</v>
      </c>
      <c r="Y10" s="16"/>
      <c r="Z10" s="11" t="e">
        <f t="shared" si="2"/>
        <v>#NAME?</v>
      </c>
      <c r="AA10" s="8">
        <v>3436.4896863096706</v>
      </c>
      <c r="AB10" s="11" t="e">
        <f t="shared" si="15"/>
        <v>#NAME?</v>
      </c>
      <c r="AC10" s="11" t="e">
        <f t="shared" si="16"/>
        <v>#NAME?</v>
      </c>
      <c r="AD10" s="11" t="e">
        <f t="shared" si="17"/>
        <v>#NAME?</v>
      </c>
      <c r="AE10" s="11" t="e">
        <f t="shared" si="18"/>
        <v>#NAME?</v>
      </c>
      <c r="AF10" s="11" t="e">
        <f t="shared" si="19"/>
        <v>#NAME?</v>
      </c>
      <c r="AG10" s="16"/>
      <c r="AH10" s="11" t="e">
        <f t="shared" si="3"/>
        <v>#NAME?</v>
      </c>
      <c r="AI10" s="8">
        <v>3482.8822970748515</v>
      </c>
      <c r="AJ10" s="11" t="e">
        <f t="shared" si="20"/>
        <v>#NAME?</v>
      </c>
      <c r="AK10" s="11" t="e">
        <f t="shared" si="21"/>
        <v>#NAME?</v>
      </c>
      <c r="AL10" s="11" t="e">
        <f t="shared" si="22"/>
        <v>#NAME?</v>
      </c>
      <c r="AM10" s="11" t="e">
        <f t="shared" si="23"/>
        <v>#NAME?</v>
      </c>
      <c r="AN10" s="11" t="e">
        <f t="shared" si="24"/>
        <v>#NAME?</v>
      </c>
      <c r="AO10" s="16"/>
      <c r="AP10" s="11" t="e">
        <f t="shared" si="4"/>
        <v>#NAME?</v>
      </c>
      <c r="AQ10" s="8">
        <v>3604.7831774724709</v>
      </c>
      <c r="AR10" s="11" t="e">
        <f t="shared" si="25"/>
        <v>#NAME?</v>
      </c>
      <c r="AS10" s="11" t="e">
        <f t="shared" si="26"/>
        <v>#NAME?</v>
      </c>
      <c r="AT10" s="11" t="e">
        <f t="shared" si="27"/>
        <v>#NAME?</v>
      </c>
      <c r="AU10" s="11" t="e">
        <f t="shared" si="28"/>
        <v>#NAME?</v>
      </c>
      <c r="AV10" s="11" t="e">
        <f t="shared" si="29"/>
        <v>#NAME?</v>
      </c>
      <c r="AW10" s="16">
        <v>1</v>
      </c>
      <c r="AX10" s="11" t="e">
        <f>AW10*AV10</f>
        <v>#NAME?</v>
      </c>
      <c r="AY10" s="4">
        <v>9</v>
      </c>
    </row>
    <row r="11" spans="1:51">
      <c r="A11" s="4">
        <v>10</v>
      </c>
      <c r="B11" s="8">
        <v>2257</v>
      </c>
      <c r="C11" s="10">
        <v>2369.85</v>
      </c>
      <c r="D11" s="8">
        <v>2488.3425000000002</v>
      </c>
      <c r="E11" s="8">
        <v>2612.7596250000001</v>
      </c>
      <c r="F11" s="8">
        <v>2743.3976062500001</v>
      </c>
      <c r="G11" s="8">
        <v>2880.5674865625001</v>
      </c>
      <c r="H11" s="8">
        <v>3024.5958608906253</v>
      </c>
      <c r="I11" s="8">
        <v>3175.8256539351569</v>
      </c>
      <c r="J11" s="8">
        <v>3334.616936631915</v>
      </c>
      <c r="K11" s="8">
        <v>3401.3092753645533</v>
      </c>
      <c r="L11" s="11" t="e">
        <f t="shared" si="0"/>
        <v>#NAME?</v>
      </c>
      <c r="M11" s="11" t="e">
        <f t="shared" si="6"/>
        <v>#NAME?</v>
      </c>
      <c r="N11" s="11" t="e">
        <f t="shared" si="7"/>
        <v>#NAME?</v>
      </c>
      <c r="O11" s="11" t="e">
        <f t="shared" si="8"/>
        <v>#NAME?</v>
      </c>
      <c r="P11" s="11" t="e">
        <f t="shared" si="9"/>
        <v>#NAME?</v>
      </c>
      <c r="Q11" s="16"/>
      <c r="R11" s="11" t="e">
        <f t="shared" si="30"/>
        <v>#NAME?</v>
      </c>
      <c r="S11" s="8">
        <v>3447.226950581975</v>
      </c>
      <c r="T11" s="11" t="e">
        <f t="shared" si="10"/>
        <v>#NAME?</v>
      </c>
      <c r="U11" s="11" t="e">
        <f t="shared" si="11"/>
        <v>#NAME?</v>
      </c>
      <c r="V11" s="11" t="e">
        <f t="shared" si="12"/>
        <v>#NAME?</v>
      </c>
      <c r="W11" s="11" t="e">
        <f t="shared" si="13"/>
        <v>#NAME?</v>
      </c>
      <c r="X11" s="11" t="e">
        <f t="shared" si="14"/>
        <v>#NAME?</v>
      </c>
      <c r="Y11" s="16"/>
      <c r="Z11" s="11" t="e">
        <f t="shared" si="2"/>
        <v>#NAME?</v>
      </c>
      <c r="AA11" s="8">
        <v>3493.7645144148319</v>
      </c>
      <c r="AB11" s="11" t="e">
        <f t="shared" si="15"/>
        <v>#NAME?</v>
      </c>
      <c r="AC11" s="11" t="e">
        <f t="shared" si="16"/>
        <v>#NAME?</v>
      </c>
      <c r="AD11" s="11" t="e">
        <f t="shared" si="17"/>
        <v>#NAME?</v>
      </c>
      <c r="AE11" s="11" t="e">
        <f t="shared" si="18"/>
        <v>#NAME?</v>
      </c>
      <c r="AF11" s="11" t="e">
        <f t="shared" si="19"/>
        <v>#NAME?</v>
      </c>
      <c r="AG11" s="16"/>
      <c r="AH11" s="11" t="e">
        <f t="shared" si="3"/>
        <v>#NAME?</v>
      </c>
      <c r="AI11" s="8">
        <v>3540.9303353594323</v>
      </c>
      <c r="AJ11" s="11" t="e">
        <f t="shared" si="20"/>
        <v>#NAME?</v>
      </c>
      <c r="AK11" s="11" t="e">
        <f t="shared" si="21"/>
        <v>#NAME?</v>
      </c>
      <c r="AL11" s="11" t="e">
        <f t="shared" si="22"/>
        <v>#NAME?</v>
      </c>
      <c r="AM11" s="11" t="e">
        <f t="shared" si="23"/>
        <v>#NAME?</v>
      </c>
      <c r="AN11" s="11" t="e">
        <f t="shared" si="24"/>
        <v>#NAME?</v>
      </c>
      <c r="AO11" s="16"/>
      <c r="AP11" s="11" t="e">
        <f t="shared" si="4"/>
        <v>#NAME?</v>
      </c>
      <c r="AQ11" s="8">
        <v>3664.8628970970121</v>
      </c>
      <c r="AR11" s="11" t="e">
        <f t="shared" si="25"/>
        <v>#NAME?</v>
      </c>
      <c r="AS11" s="11" t="e">
        <f t="shared" si="26"/>
        <v>#NAME?</v>
      </c>
      <c r="AT11" s="11" t="e">
        <f t="shared" si="27"/>
        <v>#NAME?</v>
      </c>
      <c r="AU11" s="11" t="e">
        <f t="shared" si="28"/>
        <v>#NAME?</v>
      </c>
      <c r="AV11" s="11" t="e">
        <f t="shared" si="29"/>
        <v>#NAME?</v>
      </c>
      <c r="AW11" s="16"/>
      <c r="AX11" s="11" t="e">
        <f t="shared" ref="AX11:AX35" si="31">AW11*AV11</f>
        <v>#NAME?</v>
      </c>
      <c r="AY11" s="4">
        <v>10</v>
      </c>
    </row>
    <row r="12" spans="1:51">
      <c r="A12" s="4">
        <v>11</v>
      </c>
      <c r="B12" s="8">
        <v>2301</v>
      </c>
      <c r="C12" s="10">
        <v>2416.0500000000002</v>
      </c>
      <c r="D12" s="8">
        <v>2536.8525000000004</v>
      </c>
      <c r="E12" s="8">
        <v>2663.6951250000006</v>
      </c>
      <c r="F12" s="8">
        <v>2796.8798812500008</v>
      </c>
      <c r="G12" s="8">
        <v>2936.7238753125011</v>
      </c>
      <c r="H12" s="8">
        <v>3083.5600690781262</v>
      </c>
      <c r="I12" s="8">
        <v>3237.7380725320327</v>
      </c>
      <c r="J12" s="8">
        <v>3399.6249761586346</v>
      </c>
      <c r="K12" s="8">
        <v>3467.6174756818073</v>
      </c>
      <c r="L12" s="11" t="e">
        <f t="shared" si="0"/>
        <v>#NAME?</v>
      </c>
      <c r="M12" s="11" t="e">
        <f t="shared" si="6"/>
        <v>#NAME?</v>
      </c>
      <c r="N12" s="11" t="e">
        <f t="shared" si="7"/>
        <v>#NAME?</v>
      </c>
      <c r="O12" s="11" t="e">
        <f t="shared" si="8"/>
        <v>#NAME?</v>
      </c>
      <c r="P12" s="11" t="e">
        <f t="shared" si="9"/>
        <v>#NAME?</v>
      </c>
      <c r="Q12" s="16"/>
      <c r="R12" s="11" t="e">
        <f t="shared" si="30"/>
        <v>#NAME?</v>
      </c>
      <c r="S12" s="8">
        <v>3514.4303116035121</v>
      </c>
      <c r="T12" s="11" t="e">
        <f t="shared" si="10"/>
        <v>#NAME?</v>
      </c>
      <c r="U12" s="11" t="e">
        <f t="shared" si="11"/>
        <v>#NAME?</v>
      </c>
      <c r="V12" s="11" t="e">
        <f t="shared" si="12"/>
        <v>#NAME?</v>
      </c>
      <c r="W12" s="11" t="e">
        <f t="shared" si="13"/>
        <v>#NAME?</v>
      </c>
      <c r="X12" s="11" t="e">
        <f t="shared" si="14"/>
        <v>#NAME?</v>
      </c>
      <c r="Y12" s="16"/>
      <c r="Z12" s="11" t="e">
        <f t="shared" si="2"/>
        <v>#NAME?</v>
      </c>
      <c r="AA12" s="8">
        <v>3561.8751208101598</v>
      </c>
      <c r="AB12" s="11" t="e">
        <f t="shared" si="15"/>
        <v>#NAME?</v>
      </c>
      <c r="AC12" s="11" t="e">
        <f t="shared" si="16"/>
        <v>#NAME?</v>
      </c>
      <c r="AD12" s="11" t="e">
        <f t="shared" si="17"/>
        <v>#NAME?</v>
      </c>
      <c r="AE12" s="11" t="e">
        <f t="shared" si="18"/>
        <v>#NAME?</v>
      </c>
      <c r="AF12" s="11" t="e">
        <f t="shared" si="19"/>
        <v>#NAME?</v>
      </c>
      <c r="AG12" s="16"/>
      <c r="AH12" s="11" t="e">
        <f t="shared" si="3"/>
        <v>#NAME?</v>
      </c>
      <c r="AI12" s="8">
        <v>3609.9604349410974</v>
      </c>
      <c r="AJ12" s="11" t="e">
        <f t="shared" si="20"/>
        <v>#NAME?</v>
      </c>
      <c r="AK12" s="11" t="e">
        <f t="shared" si="21"/>
        <v>#NAME?</v>
      </c>
      <c r="AL12" s="11" t="e">
        <f t="shared" si="22"/>
        <v>#NAME?</v>
      </c>
      <c r="AM12" s="11" t="e">
        <f t="shared" si="23"/>
        <v>#NAME?</v>
      </c>
      <c r="AN12" s="11" t="e">
        <f t="shared" si="24"/>
        <v>#NAME?</v>
      </c>
      <c r="AO12" s="16">
        <v>1</v>
      </c>
      <c r="AP12" s="11" t="e">
        <f>AO12*AN12</f>
        <v>#NAME?</v>
      </c>
      <c r="AQ12" s="8">
        <v>3736.3090501640354</v>
      </c>
      <c r="AR12" s="11" t="e">
        <f t="shared" si="25"/>
        <v>#NAME?</v>
      </c>
      <c r="AS12" s="11" t="e">
        <f t="shared" si="26"/>
        <v>#NAME?</v>
      </c>
      <c r="AT12" s="11" t="e">
        <f t="shared" si="27"/>
        <v>#NAME?</v>
      </c>
      <c r="AU12" s="11" t="e">
        <f t="shared" si="28"/>
        <v>#NAME?</v>
      </c>
      <c r="AV12" s="11" t="e">
        <f t="shared" si="29"/>
        <v>#NAME?</v>
      </c>
      <c r="AW12" s="16">
        <v>2</v>
      </c>
      <c r="AX12" s="11" t="e">
        <f t="shared" si="31"/>
        <v>#NAME?</v>
      </c>
      <c r="AY12" s="4">
        <v>11</v>
      </c>
    </row>
    <row r="13" spans="1:51">
      <c r="A13" s="4">
        <v>12</v>
      </c>
      <c r="B13" s="8">
        <v>2339</v>
      </c>
      <c r="C13" s="10">
        <v>2455.9500000000003</v>
      </c>
      <c r="D13" s="8">
        <v>2578.7475000000004</v>
      </c>
      <c r="E13" s="8">
        <v>2707.6848750000004</v>
      </c>
      <c r="F13" s="8">
        <v>2843.0691187500006</v>
      </c>
      <c r="G13" s="8">
        <v>2985.2225746875006</v>
      </c>
      <c r="H13" s="8">
        <v>3134.4837034218758</v>
      </c>
      <c r="I13" s="8">
        <v>3291.2078885929695</v>
      </c>
      <c r="J13" s="8">
        <v>3455.7682830226181</v>
      </c>
      <c r="K13" s="8">
        <v>3524.8836486830705</v>
      </c>
      <c r="L13" s="11" t="e">
        <f t="shared" si="0"/>
        <v>#NAME?</v>
      </c>
      <c r="M13" s="11" t="e">
        <f t="shared" si="6"/>
        <v>#NAME?</v>
      </c>
      <c r="N13" s="11" t="e">
        <f t="shared" si="7"/>
        <v>#NAME?</v>
      </c>
      <c r="O13" s="11" t="e">
        <f t="shared" si="8"/>
        <v>#NAME?</v>
      </c>
      <c r="P13" s="11" t="e">
        <f t="shared" si="9"/>
        <v>#NAME?</v>
      </c>
      <c r="Q13" s="16"/>
      <c r="R13" s="11" t="e">
        <f t="shared" si="30"/>
        <v>#NAME?</v>
      </c>
      <c r="S13" s="8">
        <v>3572.4695779402923</v>
      </c>
      <c r="T13" s="11" t="e">
        <f t="shared" si="10"/>
        <v>#NAME?</v>
      </c>
      <c r="U13" s="11" t="e">
        <f t="shared" si="11"/>
        <v>#NAME?</v>
      </c>
      <c r="V13" s="11" t="e">
        <f t="shared" si="12"/>
        <v>#NAME?</v>
      </c>
      <c r="W13" s="11" t="e">
        <f t="shared" si="13"/>
        <v>#NAME?</v>
      </c>
      <c r="X13" s="11" t="e">
        <f t="shared" si="14"/>
        <v>#NAME?</v>
      </c>
      <c r="Y13" s="16"/>
      <c r="Z13" s="11" t="e">
        <f t="shared" si="2"/>
        <v>#NAME?</v>
      </c>
      <c r="AA13" s="8">
        <v>3620.6979172424867</v>
      </c>
      <c r="AB13" s="11" t="e">
        <f t="shared" si="15"/>
        <v>#NAME?</v>
      </c>
      <c r="AC13" s="11" t="e">
        <f t="shared" si="16"/>
        <v>#NAME?</v>
      </c>
      <c r="AD13" s="11" t="e">
        <f t="shared" si="17"/>
        <v>#NAME?</v>
      </c>
      <c r="AE13" s="11" t="e">
        <f t="shared" si="18"/>
        <v>#NAME?</v>
      </c>
      <c r="AF13" s="11" t="e">
        <f t="shared" si="19"/>
        <v>#NAME?</v>
      </c>
      <c r="AG13" s="16"/>
      <c r="AH13" s="11" t="e">
        <f t="shared" si="3"/>
        <v>#NAME?</v>
      </c>
      <c r="AI13" s="8">
        <v>3669.5773391252606</v>
      </c>
      <c r="AJ13" s="11" t="e">
        <f t="shared" si="20"/>
        <v>#NAME?</v>
      </c>
      <c r="AK13" s="11" t="e">
        <f t="shared" si="21"/>
        <v>#NAME?</v>
      </c>
      <c r="AL13" s="11" t="e">
        <f t="shared" si="22"/>
        <v>#NAME?</v>
      </c>
      <c r="AM13" s="11" t="e">
        <f t="shared" si="23"/>
        <v>#NAME?</v>
      </c>
      <c r="AN13" s="11" t="e">
        <f t="shared" si="24"/>
        <v>#NAME?</v>
      </c>
      <c r="AO13" s="16">
        <v>1</v>
      </c>
      <c r="AP13" s="11" t="e">
        <f t="shared" ref="AP13:AP35" si="32">AO13*AN13</f>
        <v>#NAME?</v>
      </c>
      <c r="AQ13" s="8">
        <v>3798.0125459946444</v>
      </c>
      <c r="AR13" s="11" t="e">
        <f t="shared" si="25"/>
        <v>#NAME?</v>
      </c>
      <c r="AS13" s="11" t="e">
        <f t="shared" si="26"/>
        <v>#NAME?</v>
      </c>
      <c r="AT13" s="11" t="e">
        <f t="shared" si="27"/>
        <v>#NAME?</v>
      </c>
      <c r="AU13" s="11" t="e">
        <f t="shared" si="28"/>
        <v>#NAME?</v>
      </c>
      <c r="AV13" s="11" t="e">
        <f t="shared" si="29"/>
        <v>#NAME?</v>
      </c>
      <c r="AW13" s="16"/>
      <c r="AX13" s="11" t="e">
        <f t="shared" si="31"/>
        <v>#NAME?</v>
      </c>
      <c r="AY13" s="4">
        <v>12</v>
      </c>
    </row>
    <row r="14" spans="1:51">
      <c r="A14" s="4">
        <v>13</v>
      </c>
      <c r="B14" s="8">
        <v>2386</v>
      </c>
      <c r="C14" s="10">
        <v>2505.3000000000002</v>
      </c>
      <c r="D14" s="8">
        <v>2630.5650000000005</v>
      </c>
      <c r="E14" s="8">
        <v>2762.0932500000008</v>
      </c>
      <c r="F14" s="8">
        <v>2900.1979125000012</v>
      </c>
      <c r="G14" s="8">
        <v>3045.2078081250015</v>
      </c>
      <c r="H14" s="8">
        <v>3197.4681985312518</v>
      </c>
      <c r="I14" s="8">
        <v>3357.3416084578143</v>
      </c>
      <c r="J14" s="8">
        <v>3525.2086888807053</v>
      </c>
      <c r="K14" s="8">
        <v>3595.7128626583194</v>
      </c>
      <c r="L14" s="11" t="e">
        <f t="shared" si="0"/>
        <v>#NAME?</v>
      </c>
      <c r="M14" s="11" t="e">
        <f t="shared" si="6"/>
        <v>#NAME?</v>
      </c>
      <c r="N14" s="11" t="e">
        <f t="shared" si="7"/>
        <v>#NAME?</v>
      </c>
      <c r="O14" s="11" t="e">
        <f t="shared" si="8"/>
        <v>#NAME?</v>
      </c>
      <c r="P14" s="11" t="e">
        <f t="shared" si="9"/>
        <v>#NAME?</v>
      </c>
      <c r="Q14" s="16">
        <v>2</v>
      </c>
      <c r="R14" s="11" t="e">
        <f t="shared" si="30"/>
        <v>#NAME?</v>
      </c>
      <c r="S14" s="8">
        <v>3644.2549863042068</v>
      </c>
      <c r="T14" s="11" t="e">
        <f t="shared" si="10"/>
        <v>#NAME?</v>
      </c>
      <c r="U14" s="11" t="e">
        <f t="shared" si="11"/>
        <v>#NAME?</v>
      </c>
      <c r="V14" s="11" t="e">
        <f t="shared" si="12"/>
        <v>#NAME?</v>
      </c>
      <c r="W14" s="11" t="e">
        <f t="shared" si="13"/>
        <v>#NAME?</v>
      </c>
      <c r="X14" s="11" t="e">
        <f t="shared" si="14"/>
        <v>#NAME?</v>
      </c>
      <c r="Y14" s="16">
        <v>0.5</v>
      </c>
      <c r="Z14" s="11" t="e">
        <f>Y14*X14</f>
        <v>#NAME?</v>
      </c>
      <c r="AA14" s="8">
        <v>3693.4524286193137</v>
      </c>
      <c r="AB14" s="11" t="e">
        <f t="shared" si="15"/>
        <v>#NAME?</v>
      </c>
      <c r="AC14" s="11" t="e">
        <f t="shared" si="16"/>
        <v>#NAME?</v>
      </c>
      <c r="AD14" s="11" t="e">
        <f t="shared" si="17"/>
        <v>#NAME?</v>
      </c>
      <c r="AE14" s="11" t="e">
        <f t="shared" si="18"/>
        <v>#NAME?</v>
      </c>
      <c r="AF14" s="11" t="e">
        <f t="shared" si="19"/>
        <v>#NAME?</v>
      </c>
      <c r="AG14" s="16"/>
      <c r="AH14" s="11" t="e">
        <f t="shared" si="3"/>
        <v>#NAME?</v>
      </c>
      <c r="AI14" s="8">
        <v>3743.3140364056744</v>
      </c>
      <c r="AJ14" s="11" t="e">
        <f t="shared" si="20"/>
        <v>#NAME?</v>
      </c>
      <c r="AK14" s="11" t="e">
        <f t="shared" si="21"/>
        <v>#NAME?</v>
      </c>
      <c r="AL14" s="11" t="e">
        <f t="shared" si="22"/>
        <v>#NAME?</v>
      </c>
      <c r="AM14" s="11" t="e">
        <f t="shared" si="23"/>
        <v>#NAME?</v>
      </c>
      <c r="AN14" s="11" t="e">
        <f t="shared" si="24"/>
        <v>#NAME?</v>
      </c>
      <c r="AO14" s="16">
        <v>1</v>
      </c>
      <c r="AP14" s="11" t="e">
        <f t="shared" si="32"/>
        <v>#NAME?</v>
      </c>
      <c r="AQ14" s="8">
        <v>3874.3300276798727</v>
      </c>
      <c r="AR14" s="11" t="e">
        <f t="shared" si="25"/>
        <v>#NAME?</v>
      </c>
      <c r="AS14" s="11" t="e">
        <f t="shared" si="26"/>
        <v>#NAME?</v>
      </c>
      <c r="AT14" s="11" t="e">
        <f t="shared" si="27"/>
        <v>#NAME?</v>
      </c>
      <c r="AU14" s="11" t="e">
        <f t="shared" si="28"/>
        <v>#NAME?</v>
      </c>
      <c r="AV14" s="11" t="e">
        <f t="shared" si="29"/>
        <v>#NAME?</v>
      </c>
      <c r="AW14" s="16">
        <v>14.15</v>
      </c>
      <c r="AX14" s="11" t="e">
        <f t="shared" si="31"/>
        <v>#NAME?</v>
      </c>
      <c r="AY14" s="4">
        <v>13</v>
      </c>
    </row>
    <row r="15" spans="1:51">
      <c r="A15" s="4">
        <v>14</v>
      </c>
      <c r="B15" s="8">
        <v>2432</v>
      </c>
      <c r="C15" s="10">
        <v>2553.6</v>
      </c>
      <c r="D15" s="8">
        <v>2681.28</v>
      </c>
      <c r="E15" s="8">
        <v>2815.3440000000005</v>
      </c>
      <c r="F15" s="8">
        <v>2956.1112000000007</v>
      </c>
      <c r="G15" s="8">
        <v>3103.916760000001</v>
      </c>
      <c r="H15" s="8">
        <v>3259.1125980000011</v>
      </c>
      <c r="I15" s="8">
        <v>3422.0682279000011</v>
      </c>
      <c r="J15" s="8">
        <v>3593.1716392950016</v>
      </c>
      <c r="K15" s="8">
        <v>3665.0350720809015</v>
      </c>
      <c r="L15" s="11" t="e">
        <f t="shared" si="0"/>
        <v>#NAME?</v>
      </c>
      <c r="M15" s="11" t="e">
        <f t="shared" si="6"/>
        <v>#NAME?</v>
      </c>
      <c r="N15" s="11" t="e">
        <f t="shared" si="7"/>
        <v>#NAME?</v>
      </c>
      <c r="O15" s="11" t="e">
        <f t="shared" si="8"/>
        <v>#NAME?</v>
      </c>
      <c r="P15" s="11" t="e">
        <f t="shared" si="9"/>
        <v>#NAME?</v>
      </c>
      <c r="Q15" s="16"/>
      <c r="R15" s="11" t="e">
        <f t="shared" si="30"/>
        <v>#NAME?</v>
      </c>
      <c r="S15" s="8">
        <v>3714.5130455539938</v>
      </c>
      <c r="T15" s="11" t="e">
        <f t="shared" si="10"/>
        <v>#NAME?</v>
      </c>
      <c r="U15" s="11" t="e">
        <f t="shared" si="11"/>
        <v>#NAME?</v>
      </c>
      <c r="V15" s="11" t="e">
        <f t="shared" si="12"/>
        <v>#NAME?</v>
      </c>
      <c r="W15" s="11" t="e">
        <f t="shared" si="13"/>
        <v>#NAME?</v>
      </c>
      <c r="X15" s="11" t="e">
        <f t="shared" si="14"/>
        <v>#NAME?</v>
      </c>
      <c r="Y15" s="16">
        <v>1</v>
      </c>
      <c r="Z15" s="11" t="e">
        <f t="shared" ref="Z15:Z35" si="33">Y15*X15</f>
        <v>#NAME?</v>
      </c>
      <c r="AA15" s="8">
        <v>3764.6589716689732</v>
      </c>
      <c r="AB15" s="11" t="e">
        <f t="shared" si="15"/>
        <v>#NAME?</v>
      </c>
      <c r="AC15" s="11" t="e">
        <f t="shared" si="16"/>
        <v>#NAME?</v>
      </c>
      <c r="AD15" s="11" t="e">
        <f t="shared" si="17"/>
        <v>#NAME?</v>
      </c>
      <c r="AE15" s="11" t="e">
        <f t="shared" si="18"/>
        <v>#NAME?</v>
      </c>
      <c r="AF15" s="11" t="e">
        <f t="shared" si="19"/>
        <v>#NAME?</v>
      </c>
      <c r="AG15" s="16"/>
      <c r="AH15" s="11" t="e">
        <f t="shared" si="3"/>
        <v>#NAME?</v>
      </c>
      <c r="AI15" s="8">
        <v>3815.4818677865046</v>
      </c>
      <c r="AJ15" s="11" t="e">
        <f t="shared" si="20"/>
        <v>#NAME?</v>
      </c>
      <c r="AK15" s="11" t="e">
        <f t="shared" si="21"/>
        <v>#NAME?</v>
      </c>
      <c r="AL15" s="11" t="e">
        <f t="shared" si="22"/>
        <v>#NAME?</v>
      </c>
      <c r="AM15" s="11" t="e">
        <f t="shared" si="23"/>
        <v>#NAME?</v>
      </c>
      <c r="AN15" s="11" t="e">
        <f t="shared" si="24"/>
        <v>#NAME?</v>
      </c>
      <c r="AO15" s="16"/>
      <c r="AP15" s="11" t="e">
        <f t="shared" si="32"/>
        <v>#NAME?</v>
      </c>
      <c r="AQ15" s="8">
        <v>3949.023733159032</v>
      </c>
      <c r="AR15" s="11" t="e">
        <f t="shared" si="25"/>
        <v>#NAME?</v>
      </c>
      <c r="AS15" s="11" t="e">
        <f t="shared" si="26"/>
        <v>#NAME?</v>
      </c>
      <c r="AT15" s="11" t="e">
        <f t="shared" si="27"/>
        <v>#NAME?</v>
      </c>
      <c r="AU15" s="11" t="e">
        <f t="shared" si="28"/>
        <v>#NAME?</v>
      </c>
      <c r="AV15" s="11" t="e">
        <f t="shared" si="29"/>
        <v>#NAME?</v>
      </c>
      <c r="AW15" s="16">
        <v>6</v>
      </c>
      <c r="AX15" s="11" t="e">
        <f t="shared" si="31"/>
        <v>#NAME?</v>
      </c>
      <c r="AY15" s="4">
        <v>14</v>
      </c>
    </row>
    <row r="16" spans="1:51">
      <c r="A16" s="4">
        <v>15</v>
      </c>
      <c r="B16" s="8">
        <v>2486</v>
      </c>
      <c r="C16" s="10">
        <v>2610.3000000000002</v>
      </c>
      <c r="D16" s="8">
        <v>2740.8150000000005</v>
      </c>
      <c r="E16" s="8">
        <v>2877.8557500000006</v>
      </c>
      <c r="F16" s="8">
        <v>3021.7485375000006</v>
      </c>
      <c r="G16" s="8">
        <v>3172.8359643750009</v>
      </c>
      <c r="H16" s="8">
        <v>3331.4777625937513</v>
      </c>
      <c r="I16" s="8">
        <v>3498.0516507234393</v>
      </c>
      <c r="J16" s="8">
        <v>3672.9542332596116</v>
      </c>
      <c r="K16" s="8">
        <v>3746.4133179248038</v>
      </c>
      <c r="L16" s="11" t="e">
        <f t="shared" si="0"/>
        <v>#NAME?</v>
      </c>
      <c r="M16" s="11" t="e">
        <f t="shared" si="6"/>
        <v>#NAME?</v>
      </c>
      <c r="N16" s="11" t="e">
        <f t="shared" si="7"/>
        <v>#NAME?</v>
      </c>
      <c r="O16" s="11" t="e">
        <f t="shared" si="8"/>
        <v>#NAME?</v>
      </c>
      <c r="P16" s="11" t="e">
        <f t="shared" si="9"/>
        <v>#NAME?</v>
      </c>
      <c r="Q16" s="16"/>
      <c r="R16" s="11" t="e">
        <f t="shared" si="30"/>
        <v>#NAME?</v>
      </c>
      <c r="S16" s="8">
        <v>3796.9898977167891</v>
      </c>
      <c r="T16" s="11" t="e">
        <f t="shared" si="10"/>
        <v>#NAME?</v>
      </c>
      <c r="U16" s="11" t="e">
        <f t="shared" si="11"/>
        <v>#NAME?</v>
      </c>
      <c r="V16" s="11" t="e">
        <f t="shared" si="12"/>
        <v>#NAME?</v>
      </c>
      <c r="W16" s="11" t="e">
        <f t="shared" si="13"/>
        <v>#NAME?</v>
      </c>
      <c r="X16" s="11" t="e">
        <f t="shared" si="14"/>
        <v>#NAME?</v>
      </c>
      <c r="Y16" s="16">
        <v>0.5</v>
      </c>
      <c r="Z16" s="11" t="e">
        <f t="shared" si="33"/>
        <v>#NAME?</v>
      </c>
      <c r="AA16" s="8">
        <v>3848.2492613359659</v>
      </c>
      <c r="AB16" s="11" t="e">
        <f t="shared" si="15"/>
        <v>#NAME?</v>
      </c>
      <c r="AC16" s="11" t="e">
        <f t="shared" si="16"/>
        <v>#NAME?</v>
      </c>
      <c r="AD16" s="11" t="e">
        <f t="shared" si="17"/>
        <v>#NAME?</v>
      </c>
      <c r="AE16" s="11" t="e">
        <f t="shared" si="18"/>
        <v>#NAME?</v>
      </c>
      <c r="AF16" s="11" t="e">
        <f t="shared" si="19"/>
        <v>#NAME?</v>
      </c>
      <c r="AG16" s="16"/>
      <c r="AH16" s="11" t="e">
        <f t="shared" si="3"/>
        <v>#NAME?</v>
      </c>
      <c r="AI16" s="8">
        <v>3900.2006263640019</v>
      </c>
      <c r="AJ16" s="11" t="e">
        <f t="shared" si="20"/>
        <v>#NAME?</v>
      </c>
      <c r="AK16" s="11" t="e">
        <f t="shared" si="21"/>
        <v>#NAME?</v>
      </c>
      <c r="AL16" s="11" t="e">
        <f t="shared" si="22"/>
        <v>#NAME?</v>
      </c>
      <c r="AM16" s="11" t="e">
        <f t="shared" si="23"/>
        <v>#NAME?</v>
      </c>
      <c r="AN16" s="11" t="e">
        <f t="shared" si="24"/>
        <v>#NAME?</v>
      </c>
      <c r="AO16" s="16"/>
      <c r="AP16" s="11" t="e">
        <f t="shared" si="32"/>
        <v>#NAME?</v>
      </c>
      <c r="AQ16" s="8">
        <v>4036.7076482867415</v>
      </c>
      <c r="AR16" s="11" t="e">
        <f t="shared" si="25"/>
        <v>#NAME?</v>
      </c>
      <c r="AS16" s="11" t="e">
        <f t="shared" si="26"/>
        <v>#NAME?</v>
      </c>
      <c r="AT16" s="11" t="e">
        <f t="shared" si="27"/>
        <v>#NAME?</v>
      </c>
      <c r="AU16" s="11" t="e">
        <f t="shared" si="28"/>
        <v>#NAME?</v>
      </c>
      <c r="AV16" s="11" t="e">
        <f t="shared" si="29"/>
        <v>#NAME?</v>
      </c>
      <c r="AW16" s="16">
        <v>1</v>
      </c>
      <c r="AX16" s="11" t="e">
        <f t="shared" si="31"/>
        <v>#NAME?</v>
      </c>
      <c r="AY16" s="4">
        <v>15</v>
      </c>
    </row>
    <row r="17" spans="1:51">
      <c r="A17" s="4">
        <v>16</v>
      </c>
      <c r="B17" s="8">
        <v>2546</v>
      </c>
      <c r="C17" s="10">
        <v>2673.3</v>
      </c>
      <c r="D17" s="8">
        <v>2806.9650000000001</v>
      </c>
      <c r="E17" s="8">
        <v>2947.3132500000002</v>
      </c>
      <c r="F17" s="8">
        <v>3094.6789125000005</v>
      </c>
      <c r="G17" s="8">
        <v>3249.4128581250006</v>
      </c>
      <c r="H17" s="8">
        <v>3411.8835010312509</v>
      </c>
      <c r="I17" s="8">
        <v>3582.4776760828136</v>
      </c>
      <c r="J17" s="8">
        <v>3761.6015598869544</v>
      </c>
      <c r="K17" s="8">
        <v>3836.8335910846936</v>
      </c>
      <c r="L17" s="11" t="e">
        <f t="shared" si="0"/>
        <v>#NAME?</v>
      </c>
      <c r="M17" s="11" t="e">
        <f t="shared" si="6"/>
        <v>#NAME?</v>
      </c>
      <c r="N17" s="11" t="e">
        <f t="shared" si="7"/>
        <v>#NAME?</v>
      </c>
      <c r="O17" s="11" t="e">
        <f t="shared" si="8"/>
        <v>#NAME?</v>
      </c>
      <c r="P17" s="11" t="e">
        <f t="shared" si="9"/>
        <v>#NAME?</v>
      </c>
      <c r="Q17" s="16">
        <v>5</v>
      </c>
      <c r="R17" s="11" t="e">
        <f t="shared" si="30"/>
        <v>#NAME?</v>
      </c>
      <c r="S17" s="8">
        <v>3888.6308445643372</v>
      </c>
      <c r="T17" s="11" t="e">
        <f t="shared" si="10"/>
        <v>#NAME?</v>
      </c>
      <c r="U17" s="11" t="e">
        <f t="shared" si="11"/>
        <v>#NAME?</v>
      </c>
      <c r="V17" s="11" t="e">
        <f t="shared" si="12"/>
        <v>#NAME?</v>
      </c>
      <c r="W17" s="11" t="e">
        <f t="shared" si="13"/>
        <v>#NAME?</v>
      </c>
      <c r="X17" s="11" t="e">
        <f t="shared" si="14"/>
        <v>#NAME?</v>
      </c>
      <c r="Y17" s="16">
        <v>2</v>
      </c>
      <c r="Z17" s="11" t="e">
        <f t="shared" si="33"/>
        <v>#NAME?</v>
      </c>
      <c r="AA17" s="8">
        <v>3941.1273609659561</v>
      </c>
      <c r="AB17" s="11" t="e">
        <f t="shared" si="15"/>
        <v>#NAME?</v>
      </c>
      <c r="AC17" s="11" t="e">
        <f t="shared" si="16"/>
        <v>#NAME?</v>
      </c>
      <c r="AD17" s="11" t="e">
        <f t="shared" si="17"/>
        <v>#NAME?</v>
      </c>
      <c r="AE17" s="11" t="e">
        <f t="shared" si="18"/>
        <v>#NAME?</v>
      </c>
      <c r="AF17" s="11" t="e">
        <f t="shared" si="19"/>
        <v>#NAME?</v>
      </c>
      <c r="AG17" s="16">
        <v>3</v>
      </c>
      <c r="AH17" s="11" t="e">
        <f>AG17*AF17</f>
        <v>#NAME?</v>
      </c>
      <c r="AI17" s="8">
        <v>3994.3325803389966</v>
      </c>
      <c r="AJ17" s="11" t="e">
        <f t="shared" si="20"/>
        <v>#NAME?</v>
      </c>
      <c r="AK17" s="11" t="e">
        <f t="shared" si="21"/>
        <v>#NAME?</v>
      </c>
      <c r="AL17" s="11" t="e">
        <f t="shared" si="22"/>
        <v>#NAME?</v>
      </c>
      <c r="AM17" s="11" t="e">
        <f t="shared" si="23"/>
        <v>#NAME?</v>
      </c>
      <c r="AN17" s="11" t="e">
        <f t="shared" si="24"/>
        <v>#NAME?</v>
      </c>
      <c r="AO17" s="16">
        <v>4</v>
      </c>
      <c r="AP17" s="11" t="e">
        <f t="shared" si="32"/>
        <v>#NAME?</v>
      </c>
      <c r="AQ17" s="8">
        <v>4134.1342206508616</v>
      </c>
      <c r="AR17" s="11" t="e">
        <f t="shared" si="25"/>
        <v>#NAME?</v>
      </c>
      <c r="AS17" s="11" t="e">
        <f t="shared" si="26"/>
        <v>#NAME?</v>
      </c>
      <c r="AT17" s="11" t="e">
        <f t="shared" si="27"/>
        <v>#NAME?</v>
      </c>
      <c r="AU17" s="11" t="e">
        <f t="shared" si="28"/>
        <v>#NAME?</v>
      </c>
      <c r="AV17" s="11" t="e">
        <f t="shared" si="29"/>
        <v>#NAME?</v>
      </c>
      <c r="AW17" s="16">
        <v>28.4</v>
      </c>
      <c r="AX17" s="11" t="e">
        <f t="shared" si="31"/>
        <v>#NAME?</v>
      </c>
      <c r="AY17" s="4">
        <v>16</v>
      </c>
    </row>
    <row r="18" spans="1:51">
      <c r="A18" s="4">
        <v>17</v>
      </c>
      <c r="B18" s="8">
        <v>2602</v>
      </c>
      <c r="C18" s="10">
        <v>2732.1</v>
      </c>
      <c r="D18" s="8">
        <v>2868.7049999999999</v>
      </c>
      <c r="E18" s="8">
        <v>3012.1402499999999</v>
      </c>
      <c r="F18" s="8">
        <v>3162.7472625</v>
      </c>
      <c r="G18" s="8">
        <v>3320.8846256250004</v>
      </c>
      <c r="H18" s="8">
        <v>3486.9288569062505</v>
      </c>
      <c r="I18" s="8">
        <v>3661.2752997515631</v>
      </c>
      <c r="J18" s="8">
        <v>3844.3390647391416</v>
      </c>
      <c r="K18" s="8">
        <v>3921.2258460339244</v>
      </c>
      <c r="L18" s="11" t="e">
        <f t="shared" si="0"/>
        <v>#NAME?</v>
      </c>
      <c r="M18" s="11" t="e">
        <f t="shared" si="6"/>
        <v>#NAME?</v>
      </c>
      <c r="N18" s="11" t="e">
        <f t="shared" si="7"/>
        <v>#NAME?</v>
      </c>
      <c r="O18" s="11" t="e">
        <f t="shared" si="8"/>
        <v>#NAME?</v>
      </c>
      <c r="P18" s="11" t="e">
        <f t="shared" si="9"/>
        <v>#NAME?</v>
      </c>
      <c r="Q18" s="16">
        <v>2</v>
      </c>
      <c r="R18" s="11" t="e">
        <f t="shared" si="30"/>
        <v>#NAME?</v>
      </c>
      <c r="S18" s="8">
        <v>3974.1623949553828</v>
      </c>
      <c r="T18" s="11" t="e">
        <f t="shared" si="10"/>
        <v>#NAME?</v>
      </c>
      <c r="U18" s="11" t="e">
        <f t="shared" si="11"/>
        <v>#NAME?</v>
      </c>
      <c r="V18" s="11" t="e">
        <f t="shared" si="12"/>
        <v>#NAME?</v>
      </c>
      <c r="W18" s="11" t="e">
        <f t="shared" si="13"/>
        <v>#NAME?</v>
      </c>
      <c r="X18" s="11" t="e">
        <f t="shared" si="14"/>
        <v>#NAME?</v>
      </c>
      <c r="Y18" s="16"/>
      <c r="Z18" s="11" t="e">
        <f t="shared" si="33"/>
        <v>#NAME?</v>
      </c>
      <c r="AA18" s="8">
        <v>4027.8135872872808</v>
      </c>
      <c r="AB18" s="11" t="e">
        <f t="shared" si="15"/>
        <v>#NAME?</v>
      </c>
      <c r="AC18" s="11" t="e">
        <f t="shared" si="16"/>
        <v>#NAME?</v>
      </c>
      <c r="AD18" s="11" t="e">
        <f t="shared" si="17"/>
        <v>#NAME?</v>
      </c>
      <c r="AE18" s="11" t="e">
        <f t="shared" si="18"/>
        <v>#NAME?</v>
      </c>
      <c r="AF18" s="11" t="e">
        <f t="shared" si="19"/>
        <v>#NAME?</v>
      </c>
      <c r="AG18" s="16"/>
      <c r="AH18" s="11" t="e">
        <f t="shared" ref="AH18:AH35" si="34">AG18*AF18</f>
        <v>#NAME?</v>
      </c>
      <c r="AI18" s="8">
        <v>4082.1890707156595</v>
      </c>
      <c r="AJ18" s="11" t="e">
        <f t="shared" si="20"/>
        <v>#NAME?</v>
      </c>
      <c r="AK18" s="11" t="e">
        <f t="shared" si="21"/>
        <v>#NAME?</v>
      </c>
      <c r="AL18" s="11" t="e">
        <f t="shared" si="22"/>
        <v>#NAME?</v>
      </c>
      <c r="AM18" s="11" t="e">
        <f t="shared" si="23"/>
        <v>#NAME?</v>
      </c>
      <c r="AN18" s="11" t="e">
        <f t="shared" si="24"/>
        <v>#NAME?</v>
      </c>
      <c r="AO18" s="16"/>
      <c r="AP18" s="11" t="e">
        <f t="shared" si="32"/>
        <v>#NAME?</v>
      </c>
      <c r="AQ18" s="8">
        <v>4225.0656881907071</v>
      </c>
      <c r="AR18" s="11" t="e">
        <f t="shared" si="25"/>
        <v>#NAME?</v>
      </c>
      <c r="AS18" s="11" t="e">
        <f t="shared" si="26"/>
        <v>#NAME?</v>
      </c>
      <c r="AT18" s="11" t="e">
        <f t="shared" si="27"/>
        <v>#NAME?</v>
      </c>
      <c r="AU18" s="11" t="e">
        <f t="shared" si="28"/>
        <v>#NAME?</v>
      </c>
      <c r="AV18" s="11" t="e">
        <f t="shared" si="29"/>
        <v>#NAME?</v>
      </c>
      <c r="AW18" s="16">
        <v>1</v>
      </c>
      <c r="AX18" s="11" t="e">
        <f t="shared" si="31"/>
        <v>#NAME?</v>
      </c>
      <c r="AY18" s="4">
        <v>17</v>
      </c>
    </row>
    <row r="19" spans="1:51">
      <c r="A19" s="4">
        <v>18</v>
      </c>
      <c r="B19" s="8">
        <v>2671</v>
      </c>
      <c r="C19" s="10">
        <v>2804.55</v>
      </c>
      <c r="D19" s="8">
        <v>2944.7775000000001</v>
      </c>
      <c r="E19" s="8">
        <v>3092.0163750000002</v>
      </c>
      <c r="F19" s="8">
        <v>3246.6171937500003</v>
      </c>
      <c r="G19" s="8">
        <v>3408.9480534375007</v>
      </c>
      <c r="H19" s="8">
        <v>3579.395456109376</v>
      </c>
      <c r="I19" s="8">
        <v>3758.3652289148449</v>
      </c>
      <c r="J19" s="8">
        <v>3946.2834903605872</v>
      </c>
      <c r="K19" s="8">
        <v>4025.2091601677989</v>
      </c>
      <c r="L19" s="11" t="e">
        <f t="shared" si="0"/>
        <v>#NAME?</v>
      </c>
      <c r="M19" s="11" t="e">
        <f t="shared" si="6"/>
        <v>#NAME?</v>
      </c>
      <c r="N19" s="11" t="e">
        <f t="shared" si="7"/>
        <v>#NAME?</v>
      </c>
      <c r="O19" s="11" t="e">
        <f t="shared" si="8"/>
        <v>#NAME?</v>
      </c>
      <c r="P19" s="11" t="e">
        <f t="shared" si="9"/>
        <v>#NAME?</v>
      </c>
      <c r="Q19" s="16">
        <v>2</v>
      </c>
      <c r="R19" s="11" t="e">
        <f t="shared" si="30"/>
        <v>#NAME?</v>
      </c>
      <c r="S19" s="8">
        <v>4079.5494838300647</v>
      </c>
      <c r="T19" s="11" t="e">
        <f t="shared" si="10"/>
        <v>#NAME?</v>
      </c>
      <c r="U19" s="11" t="e">
        <f t="shared" si="11"/>
        <v>#NAME?</v>
      </c>
      <c r="V19" s="11" t="e">
        <f t="shared" si="12"/>
        <v>#NAME?</v>
      </c>
      <c r="W19" s="11" t="e">
        <f t="shared" si="13"/>
        <v>#NAME?</v>
      </c>
      <c r="X19" s="11" t="e">
        <f t="shared" si="14"/>
        <v>#NAME?</v>
      </c>
      <c r="Y19" s="16">
        <v>7</v>
      </c>
      <c r="Z19" s="11" t="e">
        <f t="shared" si="33"/>
        <v>#NAME?</v>
      </c>
      <c r="AA19" s="8">
        <v>4134.6234018617706</v>
      </c>
      <c r="AB19" s="11" t="e">
        <f t="shared" si="15"/>
        <v>#NAME?</v>
      </c>
      <c r="AC19" s="11" t="e">
        <f t="shared" si="16"/>
        <v>#NAME?</v>
      </c>
      <c r="AD19" s="11" t="e">
        <f t="shared" si="17"/>
        <v>#NAME?</v>
      </c>
      <c r="AE19" s="11" t="e">
        <f t="shared" si="18"/>
        <v>#NAME?</v>
      </c>
      <c r="AF19" s="11" t="e">
        <f t="shared" si="19"/>
        <v>#NAME?</v>
      </c>
      <c r="AG19" s="16">
        <v>2</v>
      </c>
      <c r="AH19" s="11" t="e">
        <f t="shared" si="34"/>
        <v>#NAME?</v>
      </c>
      <c r="AI19" s="8">
        <v>4190.4408177869045</v>
      </c>
      <c r="AJ19" s="11" t="e">
        <f t="shared" si="20"/>
        <v>#NAME?</v>
      </c>
      <c r="AK19" s="11" t="e">
        <f t="shared" si="21"/>
        <v>#NAME?</v>
      </c>
      <c r="AL19" s="11" t="e">
        <f t="shared" si="22"/>
        <v>#NAME?</v>
      </c>
      <c r="AM19" s="11" t="e">
        <f t="shared" si="23"/>
        <v>#NAME?</v>
      </c>
      <c r="AN19" s="11" t="e">
        <f t="shared" si="24"/>
        <v>#NAME?</v>
      </c>
      <c r="AO19" s="16">
        <v>1</v>
      </c>
      <c r="AP19" s="11" t="e">
        <f t="shared" si="32"/>
        <v>#NAME?</v>
      </c>
      <c r="AQ19" s="8">
        <v>4337.1062464094457</v>
      </c>
      <c r="AR19" s="11" t="e">
        <f t="shared" si="25"/>
        <v>#NAME?</v>
      </c>
      <c r="AS19" s="11" t="e">
        <f t="shared" si="26"/>
        <v>#NAME?</v>
      </c>
      <c r="AT19" s="11" t="e">
        <f t="shared" si="27"/>
        <v>#NAME?</v>
      </c>
      <c r="AU19" s="11" t="e">
        <f t="shared" si="28"/>
        <v>#NAME?</v>
      </c>
      <c r="AV19" s="11" t="e">
        <f t="shared" si="29"/>
        <v>#NAME?</v>
      </c>
      <c r="AW19" s="16">
        <v>41.35</v>
      </c>
      <c r="AX19" s="11" t="e">
        <f t="shared" si="31"/>
        <v>#NAME?</v>
      </c>
      <c r="AY19" s="4">
        <v>18</v>
      </c>
    </row>
    <row r="20" spans="1:51">
      <c r="A20" s="4">
        <v>19</v>
      </c>
      <c r="B20" s="8">
        <v>2739</v>
      </c>
      <c r="C20" s="10">
        <v>2875.9500000000003</v>
      </c>
      <c r="D20" s="8">
        <v>3019.7475000000004</v>
      </c>
      <c r="E20" s="8">
        <v>3170.7348750000006</v>
      </c>
      <c r="F20" s="8">
        <v>3329.2716187500009</v>
      </c>
      <c r="G20" s="8">
        <v>3495.7351996875013</v>
      </c>
      <c r="H20" s="8">
        <v>3670.5219596718766</v>
      </c>
      <c r="I20" s="8">
        <v>3854.0480576554705</v>
      </c>
      <c r="J20" s="8">
        <v>4046.7504605382442</v>
      </c>
      <c r="K20" s="8">
        <v>4127.6854697490089</v>
      </c>
      <c r="L20" s="11" t="e">
        <f t="shared" si="0"/>
        <v>#NAME?</v>
      </c>
      <c r="M20" s="11" t="e">
        <f t="shared" si="6"/>
        <v>#NAME?</v>
      </c>
      <c r="N20" s="11" t="e">
        <f t="shared" si="7"/>
        <v>#NAME?</v>
      </c>
      <c r="O20" s="11" t="e">
        <f t="shared" si="8"/>
        <v>#NAME?</v>
      </c>
      <c r="P20" s="11" t="e">
        <f t="shared" si="9"/>
        <v>#NAME?</v>
      </c>
      <c r="Q20" s="16">
        <v>1</v>
      </c>
      <c r="R20" s="11" t="e">
        <f t="shared" si="30"/>
        <v>#NAME?</v>
      </c>
      <c r="S20" s="8">
        <v>4183.409223590621</v>
      </c>
      <c r="T20" s="11" t="e">
        <f t="shared" si="10"/>
        <v>#NAME?</v>
      </c>
      <c r="U20" s="11" t="e">
        <f t="shared" si="11"/>
        <v>#NAME?</v>
      </c>
      <c r="V20" s="11" t="e">
        <f t="shared" si="12"/>
        <v>#NAME?</v>
      </c>
      <c r="W20" s="11" t="e">
        <f t="shared" si="13"/>
        <v>#NAME?</v>
      </c>
      <c r="X20" s="11" t="e">
        <f t="shared" si="14"/>
        <v>#NAME?</v>
      </c>
      <c r="Y20" s="16">
        <v>6</v>
      </c>
      <c r="Z20" s="11" t="e">
        <f t="shared" si="33"/>
        <v>#NAME?</v>
      </c>
      <c r="AA20" s="8">
        <v>4239.8852481090944</v>
      </c>
      <c r="AB20" s="11" t="e">
        <f t="shared" si="15"/>
        <v>#NAME?</v>
      </c>
      <c r="AC20" s="11" t="e">
        <f t="shared" si="16"/>
        <v>#NAME?</v>
      </c>
      <c r="AD20" s="11" t="e">
        <f t="shared" si="17"/>
        <v>#NAME?</v>
      </c>
      <c r="AE20" s="11" t="e">
        <f t="shared" si="18"/>
        <v>#NAME?</v>
      </c>
      <c r="AF20" s="11" t="e">
        <f t="shared" si="19"/>
        <v>#NAME?</v>
      </c>
      <c r="AG20" s="16">
        <v>3</v>
      </c>
      <c r="AH20" s="11" t="e">
        <f t="shared" si="34"/>
        <v>#NAME?</v>
      </c>
      <c r="AI20" s="8">
        <v>4297.1236989585677</v>
      </c>
      <c r="AJ20" s="11" t="e">
        <f t="shared" si="20"/>
        <v>#NAME?</v>
      </c>
      <c r="AK20" s="11" t="e">
        <f t="shared" si="21"/>
        <v>#NAME?</v>
      </c>
      <c r="AL20" s="11" t="e">
        <f t="shared" si="22"/>
        <v>#NAME?</v>
      </c>
      <c r="AM20" s="11" t="e">
        <f t="shared" si="23"/>
        <v>#NAME?</v>
      </c>
      <c r="AN20" s="11" t="e">
        <f t="shared" si="24"/>
        <v>#NAME?</v>
      </c>
      <c r="AO20" s="16">
        <v>3</v>
      </c>
      <c r="AP20" s="11" t="e">
        <f t="shared" si="32"/>
        <v>#NAME?</v>
      </c>
      <c r="AQ20" s="8">
        <v>4447.523028422117</v>
      </c>
      <c r="AR20" s="11" t="e">
        <f t="shared" si="25"/>
        <v>#NAME?</v>
      </c>
      <c r="AS20" s="11" t="e">
        <f t="shared" si="26"/>
        <v>#NAME?</v>
      </c>
      <c r="AT20" s="11" t="e">
        <f t="shared" si="27"/>
        <v>#NAME?</v>
      </c>
      <c r="AU20" s="11" t="e">
        <f t="shared" si="28"/>
        <v>#NAME?</v>
      </c>
      <c r="AV20" s="11" t="e">
        <f t="shared" si="29"/>
        <v>#NAME?</v>
      </c>
      <c r="AW20" s="16">
        <v>43.98</v>
      </c>
      <c r="AX20" s="11" t="e">
        <f t="shared" si="31"/>
        <v>#NAME?</v>
      </c>
      <c r="AY20" s="4">
        <v>19</v>
      </c>
    </row>
    <row r="21" spans="1:51">
      <c r="A21" s="4">
        <v>20</v>
      </c>
      <c r="B21" s="8">
        <v>2816</v>
      </c>
      <c r="C21" s="10">
        <v>2956.8</v>
      </c>
      <c r="D21" s="8">
        <v>3104.6400000000003</v>
      </c>
      <c r="E21" s="8">
        <v>3259.8720000000003</v>
      </c>
      <c r="F21" s="8">
        <v>3422.8656000000005</v>
      </c>
      <c r="G21" s="8">
        <v>3594.0088800000008</v>
      </c>
      <c r="H21" s="8">
        <v>3773.7093240000008</v>
      </c>
      <c r="I21" s="8">
        <v>3962.3947902000009</v>
      </c>
      <c r="J21" s="8">
        <v>4160.5145297100007</v>
      </c>
      <c r="K21" s="8">
        <v>4243.7248203042009</v>
      </c>
      <c r="L21" s="11" t="e">
        <f t="shared" si="0"/>
        <v>#NAME?</v>
      </c>
      <c r="M21" s="11" t="e">
        <f t="shared" si="6"/>
        <v>#NAME?</v>
      </c>
      <c r="N21" s="11" t="e">
        <f t="shared" si="7"/>
        <v>#NAME?</v>
      </c>
      <c r="O21" s="11" t="e">
        <f t="shared" si="8"/>
        <v>#NAME?</v>
      </c>
      <c r="P21" s="11" t="e">
        <f t="shared" si="9"/>
        <v>#NAME?</v>
      </c>
      <c r="Q21" s="16"/>
      <c r="R21" s="11" t="e">
        <f t="shared" si="30"/>
        <v>#NAME?</v>
      </c>
      <c r="S21" s="8">
        <v>4301.0151053783075</v>
      </c>
      <c r="T21" s="11" t="e">
        <f t="shared" si="10"/>
        <v>#NAME?</v>
      </c>
      <c r="U21" s="11" t="e">
        <f t="shared" si="11"/>
        <v>#NAME?</v>
      </c>
      <c r="V21" s="11" t="e">
        <f t="shared" si="12"/>
        <v>#NAME?</v>
      </c>
      <c r="W21" s="11" t="e">
        <f t="shared" si="13"/>
        <v>#NAME?</v>
      </c>
      <c r="X21" s="11" t="e">
        <f t="shared" si="14"/>
        <v>#NAME?</v>
      </c>
      <c r="Y21" s="16"/>
      <c r="Z21" s="11" t="e">
        <f t="shared" si="33"/>
        <v>#NAME?</v>
      </c>
      <c r="AA21" s="8">
        <v>4359.0788093009151</v>
      </c>
      <c r="AB21" s="11" t="e">
        <f t="shared" si="15"/>
        <v>#NAME?</v>
      </c>
      <c r="AC21" s="11" t="e">
        <f t="shared" si="16"/>
        <v>#NAME?</v>
      </c>
      <c r="AD21" s="11" t="e">
        <f t="shared" si="17"/>
        <v>#NAME?</v>
      </c>
      <c r="AE21" s="11" t="e">
        <f t="shared" si="18"/>
        <v>#NAME?</v>
      </c>
      <c r="AF21" s="11" t="e">
        <f t="shared" si="19"/>
        <v>#NAME?</v>
      </c>
      <c r="AG21" s="16"/>
      <c r="AH21" s="11" t="e">
        <f t="shared" si="34"/>
        <v>#NAME?</v>
      </c>
      <c r="AI21" s="8">
        <v>4417.9263732264781</v>
      </c>
      <c r="AJ21" s="11" t="e">
        <f t="shared" si="20"/>
        <v>#NAME?</v>
      </c>
      <c r="AK21" s="11" t="e">
        <f t="shared" si="21"/>
        <v>#NAME?</v>
      </c>
      <c r="AL21" s="11" t="e">
        <f t="shared" si="22"/>
        <v>#NAME?</v>
      </c>
      <c r="AM21" s="11" t="e">
        <f t="shared" si="23"/>
        <v>#NAME?</v>
      </c>
      <c r="AN21" s="11" t="e">
        <f t="shared" si="24"/>
        <v>#NAME?</v>
      </c>
      <c r="AO21" s="16">
        <v>1</v>
      </c>
      <c r="AP21" s="11" t="e">
        <f t="shared" si="32"/>
        <v>#NAME?</v>
      </c>
      <c r="AQ21" s="8">
        <v>4572.5537962894041</v>
      </c>
      <c r="AR21" s="11" t="e">
        <f t="shared" si="25"/>
        <v>#NAME?</v>
      </c>
      <c r="AS21" s="11" t="e">
        <f t="shared" si="26"/>
        <v>#NAME?</v>
      </c>
      <c r="AT21" s="11" t="e">
        <f t="shared" si="27"/>
        <v>#NAME?</v>
      </c>
      <c r="AU21" s="11" t="e">
        <f t="shared" si="28"/>
        <v>#NAME?</v>
      </c>
      <c r="AV21" s="11" t="e">
        <f t="shared" si="29"/>
        <v>#NAME?</v>
      </c>
      <c r="AW21" s="16">
        <v>10</v>
      </c>
      <c r="AX21" s="11" t="e">
        <f t="shared" si="31"/>
        <v>#NAME?</v>
      </c>
      <c r="AY21" s="4">
        <v>20</v>
      </c>
    </row>
    <row r="22" spans="1:51">
      <c r="A22" s="4">
        <v>21</v>
      </c>
      <c r="B22" s="8">
        <v>2896</v>
      </c>
      <c r="C22" s="10">
        <v>3040.8</v>
      </c>
      <c r="D22" s="8">
        <v>3192.84</v>
      </c>
      <c r="E22" s="8">
        <v>3352.4820000000004</v>
      </c>
      <c r="F22" s="8">
        <v>3520.1061000000004</v>
      </c>
      <c r="G22" s="8">
        <v>3696.1114050000006</v>
      </c>
      <c r="H22" s="8">
        <v>3880.9169752500006</v>
      </c>
      <c r="I22" s="8">
        <v>4074.9628240125007</v>
      </c>
      <c r="J22" s="8">
        <v>4278.7109652131257</v>
      </c>
      <c r="K22" s="8">
        <v>4364.2851845173882</v>
      </c>
      <c r="L22" s="11" t="e">
        <f t="shared" si="0"/>
        <v>#NAME?</v>
      </c>
      <c r="M22" s="11" t="e">
        <f t="shared" si="6"/>
        <v>#NAME?</v>
      </c>
      <c r="N22" s="11" t="e">
        <f t="shared" si="7"/>
        <v>#NAME?</v>
      </c>
      <c r="O22" s="11" t="e">
        <f t="shared" si="8"/>
        <v>#NAME?</v>
      </c>
      <c r="P22" s="11" t="e">
        <f t="shared" si="9"/>
        <v>#NAME?</v>
      </c>
      <c r="Q22" s="16">
        <v>2</v>
      </c>
      <c r="R22" s="11" t="e">
        <f t="shared" si="30"/>
        <v>#NAME?</v>
      </c>
      <c r="S22" s="8">
        <v>4423.2030345083731</v>
      </c>
      <c r="T22" s="11" t="e">
        <f t="shared" si="10"/>
        <v>#NAME?</v>
      </c>
      <c r="U22" s="11" t="e">
        <f t="shared" si="11"/>
        <v>#NAME?</v>
      </c>
      <c r="V22" s="11" t="e">
        <f t="shared" si="12"/>
        <v>#NAME?</v>
      </c>
      <c r="W22" s="11" t="e">
        <f t="shared" si="13"/>
        <v>#NAME?</v>
      </c>
      <c r="X22" s="11" t="e">
        <f t="shared" si="14"/>
        <v>#NAME?</v>
      </c>
      <c r="Y22" s="16">
        <v>4</v>
      </c>
      <c r="Z22" s="11" t="e">
        <f t="shared" si="33"/>
        <v>#NAME?</v>
      </c>
      <c r="AA22" s="8">
        <v>4482.9162754742365</v>
      </c>
      <c r="AB22" s="11" t="e">
        <f t="shared" si="15"/>
        <v>#NAME?</v>
      </c>
      <c r="AC22" s="11" t="e">
        <f t="shared" si="16"/>
        <v>#NAME?</v>
      </c>
      <c r="AD22" s="11" t="e">
        <f t="shared" si="17"/>
        <v>#NAME?</v>
      </c>
      <c r="AE22" s="11" t="e">
        <f t="shared" si="18"/>
        <v>#NAME?</v>
      </c>
      <c r="AF22" s="11" t="e">
        <f t="shared" si="19"/>
        <v>#NAME?</v>
      </c>
      <c r="AG22" s="16">
        <v>4</v>
      </c>
      <c r="AH22" s="11" t="e">
        <f t="shared" si="34"/>
        <v>#NAME?</v>
      </c>
      <c r="AI22" s="8">
        <v>4543.435645193139</v>
      </c>
      <c r="AJ22" s="11" t="e">
        <f t="shared" si="20"/>
        <v>#NAME?</v>
      </c>
      <c r="AK22" s="11" t="e">
        <f t="shared" si="21"/>
        <v>#NAME?</v>
      </c>
      <c r="AL22" s="11" t="e">
        <f t="shared" si="22"/>
        <v>#NAME?</v>
      </c>
      <c r="AM22" s="11" t="e">
        <f t="shared" si="23"/>
        <v>#NAME?</v>
      </c>
      <c r="AN22" s="11" t="e">
        <f t="shared" si="24"/>
        <v>#NAME?</v>
      </c>
      <c r="AO22" s="16">
        <v>4</v>
      </c>
      <c r="AP22" s="11" t="e">
        <f t="shared" si="32"/>
        <v>#NAME?</v>
      </c>
      <c r="AQ22" s="8">
        <v>4702.4558927748985</v>
      </c>
      <c r="AR22" s="11" t="e">
        <f t="shared" si="25"/>
        <v>#NAME?</v>
      </c>
      <c r="AS22" s="11" t="e">
        <f t="shared" si="26"/>
        <v>#NAME?</v>
      </c>
      <c r="AT22" s="11" t="e">
        <f t="shared" si="27"/>
        <v>#NAME?</v>
      </c>
      <c r="AU22" s="11" t="e">
        <f t="shared" si="28"/>
        <v>#NAME?</v>
      </c>
      <c r="AV22" s="11" t="e">
        <f t="shared" si="29"/>
        <v>#NAME?</v>
      </c>
      <c r="AW22" s="16">
        <v>56.94</v>
      </c>
      <c r="AX22" s="11" t="e">
        <f t="shared" si="31"/>
        <v>#NAME?</v>
      </c>
      <c r="AY22" s="4">
        <v>21</v>
      </c>
    </row>
    <row r="23" spans="1:51">
      <c r="A23" s="4">
        <v>22</v>
      </c>
      <c r="B23" s="8">
        <v>2980</v>
      </c>
      <c r="C23" s="10">
        <v>3129</v>
      </c>
      <c r="D23" s="8">
        <v>3285.4500000000003</v>
      </c>
      <c r="E23" s="8">
        <v>3449.7225000000003</v>
      </c>
      <c r="F23" s="8">
        <v>3622.2086250000007</v>
      </c>
      <c r="G23" s="8">
        <v>3803.3190562500008</v>
      </c>
      <c r="H23" s="8">
        <v>3993.4850090625009</v>
      </c>
      <c r="I23" s="8">
        <v>4193.1592595156262</v>
      </c>
      <c r="J23" s="8">
        <v>4402.8172224914078</v>
      </c>
      <c r="K23" s="8">
        <v>4490.8735669412363</v>
      </c>
      <c r="L23" s="11" t="e">
        <f t="shared" si="0"/>
        <v>#NAME?</v>
      </c>
      <c r="M23" s="11" t="e">
        <f t="shared" si="6"/>
        <v>#NAME?</v>
      </c>
      <c r="N23" s="11" t="e">
        <f t="shared" si="7"/>
        <v>#NAME?</v>
      </c>
      <c r="O23" s="11" t="e">
        <f t="shared" si="8"/>
        <v>#NAME?</v>
      </c>
      <c r="P23" s="11" t="e">
        <f t="shared" si="9"/>
        <v>#NAME?</v>
      </c>
      <c r="Q23" s="16">
        <v>2</v>
      </c>
      <c r="R23" s="11" t="e">
        <f t="shared" si="30"/>
        <v>#NAME?</v>
      </c>
      <c r="S23" s="8">
        <v>4551.5003600949431</v>
      </c>
      <c r="T23" s="11" t="e">
        <f t="shared" si="10"/>
        <v>#NAME?</v>
      </c>
      <c r="U23" s="11" t="e">
        <f t="shared" si="11"/>
        <v>#NAME?</v>
      </c>
      <c r="V23" s="11" t="e">
        <f t="shared" si="12"/>
        <v>#NAME?</v>
      </c>
      <c r="W23" s="11" t="e">
        <f t="shared" si="13"/>
        <v>#NAME?</v>
      </c>
      <c r="X23" s="11" t="e">
        <f t="shared" si="14"/>
        <v>#NAME?</v>
      </c>
      <c r="Y23" s="16">
        <v>2</v>
      </c>
      <c r="Z23" s="11" t="e">
        <f t="shared" si="33"/>
        <v>#NAME?</v>
      </c>
      <c r="AA23" s="8">
        <v>4612.9456149562247</v>
      </c>
      <c r="AB23" s="11" t="e">
        <f t="shared" si="15"/>
        <v>#NAME?</v>
      </c>
      <c r="AC23" s="11" t="e">
        <f t="shared" si="16"/>
        <v>#NAME?</v>
      </c>
      <c r="AD23" s="11" t="e">
        <f t="shared" si="17"/>
        <v>#NAME?</v>
      </c>
      <c r="AE23" s="11" t="e">
        <f t="shared" si="18"/>
        <v>#NAME?</v>
      </c>
      <c r="AF23" s="11" t="e">
        <f t="shared" si="19"/>
        <v>#NAME?</v>
      </c>
      <c r="AG23" s="16">
        <v>0.75</v>
      </c>
      <c r="AH23" s="11" t="e">
        <f t="shared" si="34"/>
        <v>#NAME?</v>
      </c>
      <c r="AI23" s="8">
        <v>4675.2203807581345</v>
      </c>
      <c r="AJ23" s="11" t="e">
        <f t="shared" si="20"/>
        <v>#NAME?</v>
      </c>
      <c r="AK23" s="11" t="e">
        <f t="shared" si="21"/>
        <v>#NAME?</v>
      </c>
      <c r="AL23" s="11" t="e">
        <f t="shared" si="22"/>
        <v>#NAME?</v>
      </c>
      <c r="AM23" s="11" t="e">
        <f t="shared" si="23"/>
        <v>#NAME?</v>
      </c>
      <c r="AN23" s="11" t="e">
        <f t="shared" si="24"/>
        <v>#NAME?</v>
      </c>
      <c r="AO23" s="16">
        <v>1</v>
      </c>
      <c r="AP23" s="11" t="e">
        <f t="shared" si="32"/>
        <v>#NAME?</v>
      </c>
      <c r="AQ23" s="8">
        <v>4838.8530940846686</v>
      </c>
      <c r="AR23" s="11" t="e">
        <f t="shared" si="25"/>
        <v>#NAME?</v>
      </c>
      <c r="AS23" s="11" t="e">
        <f t="shared" si="26"/>
        <v>#NAME?</v>
      </c>
      <c r="AT23" s="11" t="e">
        <f t="shared" si="27"/>
        <v>#NAME?</v>
      </c>
      <c r="AU23" s="11" t="e">
        <f t="shared" si="28"/>
        <v>#NAME?</v>
      </c>
      <c r="AV23" s="11" t="e">
        <f t="shared" si="29"/>
        <v>#NAME?</v>
      </c>
      <c r="AW23" s="16">
        <v>25</v>
      </c>
      <c r="AX23" s="11" t="e">
        <f t="shared" si="31"/>
        <v>#NAME?</v>
      </c>
      <c r="AY23" s="4">
        <v>22</v>
      </c>
    </row>
    <row r="24" spans="1:51">
      <c r="A24" s="4">
        <v>23</v>
      </c>
      <c r="B24" s="8">
        <v>3075</v>
      </c>
      <c r="C24" s="10">
        <v>3228.75</v>
      </c>
      <c r="D24" s="8">
        <v>3390.1875</v>
      </c>
      <c r="E24" s="8">
        <v>3559.6968750000001</v>
      </c>
      <c r="F24" s="8">
        <v>3737.6817187500001</v>
      </c>
      <c r="G24" s="8">
        <v>3924.5658046875001</v>
      </c>
      <c r="H24" s="8">
        <v>4120.7940949218755</v>
      </c>
      <c r="I24" s="8">
        <v>4326.8337996679693</v>
      </c>
      <c r="J24" s="8">
        <v>4543.1754896513676</v>
      </c>
      <c r="K24" s="8">
        <v>4634.0389994443949</v>
      </c>
      <c r="L24" s="11" t="e">
        <f t="shared" si="0"/>
        <v>#NAME?</v>
      </c>
      <c r="M24" s="11" t="e">
        <f t="shared" si="6"/>
        <v>#NAME?</v>
      </c>
      <c r="N24" s="11" t="e">
        <f t="shared" si="7"/>
        <v>#NAME?</v>
      </c>
      <c r="O24" s="11" t="e">
        <f t="shared" si="8"/>
        <v>#NAME?</v>
      </c>
      <c r="P24" s="11" t="e">
        <f t="shared" si="9"/>
        <v>#NAME?</v>
      </c>
      <c r="Q24" s="16">
        <v>4</v>
      </c>
      <c r="R24" s="11" t="e">
        <f t="shared" si="30"/>
        <v>#NAME?</v>
      </c>
      <c r="S24" s="8">
        <v>4696.5985259368945</v>
      </c>
      <c r="T24" s="11" t="e">
        <f t="shared" si="10"/>
        <v>#NAME?</v>
      </c>
      <c r="U24" s="11" t="e">
        <f t="shared" si="11"/>
        <v>#NAME?</v>
      </c>
      <c r="V24" s="11" t="e">
        <f t="shared" si="12"/>
        <v>#NAME?</v>
      </c>
      <c r="W24" s="11" t="e">
        <f t="shared" si="13"/>
        <v>#NAME?</v>
      </c>
      <c r="X24" s="11" t="e">
        <f t="shared" si="14"/>
        <v>#NAME?</v>
      </c>
      <c r="Y24" s="16">
        <v>5.6</v>
      </c>
      <c r="Z24" s="11" t="e">
        <f t="shared" si="33"/>
        <v>#NAME?</v>
      </c>
      <c r="AA24" s="8">
        <v>4760.0026060370428</v>
      </c>
      <c r="AB24" s="11" t="e">
        <f t="shared" si="15"/>
        <v>#NAME?</v>
      </c>
      <c r="AC24" s="11" t="e">
        <f t="shared" si="16"/>
        <v>#NAME?</v>
      </c>
      <c r="AD24" s="11" t="e">
        <f t="shared" si="17"/>
        <v>#NAME?</v>
      </c>
      <c r="AE24" s="11" t="e">
        <f t="shared" si="18"/>
        <v>#NAME?</v>
      </c>
      <c r="AF24" s="11" t="e">
        <f t="shared" si="19"/>
        <v>#NAME?</v>
      </c>
      <c r="AG24" s="16">
        <v>1</v>
      </c>
      <c r="AH24" s="11" t="e">
        <f t="shared" si="34"/>
        <v>#NAME?</v>
      </c>
      <c r="AI24" s="8">
        <v>4824.2626412185436</v>
      </c>
      <c r="AJ24" s="11" t="e">
        <f t="shared" si="20"/>
        <v>#NAME?</v>
      </c>
      <c r="AK24" s="11" t="e">
        <f t="shared" si="21"/>
        <v>#NAME?</v>
      </c>
      <c r="AL24" s="11" t="e">
        <f t="shared" si="22"/>
        <v>#NAME?</v>
      </c>
      <c r="AM24" s="11" t="e">
        <f t="shared" si="23"/>
        <v>#NAME?</v>
      </c>
      <c r="AN24" s="11" t="e">
        <f t="shared" si="24"/>
        <v>#NAME?</v>
      </c>
      <c r="AO24" s="16">
        <v>5</v>
      </c>
      <c r="AP24" s="11" t="e">
        <f t="shared" si="32"/>
        <v>#NAME?</v>
      </c>
      <c r="AQ24" s="8">
        <v>4993.1118336611926</v>
      </c>
      <c r="AR24" s="11" t="e">
        <f t="shared" si="25"/>
        <v>#NAME?</v>
      </c>
      <c r="AS24" s="11" t="e">
        <f t="shared" si="26"/>
        <v>#NAME?</v>
      </c>
      <c r="AT24" s="11" t="e">
        <f t="shared" si="27"/>
        <v>#NAME?</v>
      </c>
      <c r="AU24" s="11" t="e">
        <f t="shared" si="28"/>
        <v>#NAME?</v>
      </c>
      <c r="AV24" s="11" t="e">
        <f t="shared" si="29"/>
        <v>#NAME?</v>
      </c>
      <c r="AW24" s="16">
        <v>49.64</v>
      </c>
      <c r="AX24" s="11" t="e">
        <f t="shared" si="31"/>
        <v>#NAME?</v>
      </c>
      <c r="AY24" s="4">
        <v>23</v>
      </c>
    </row>
    <row r="25" spans="1:51">
      <c r="A25" s="4">
        <v>24</v>
      </c>
      <c r="B25" s="8">
        <v>3171</v>
      </c>
      <c r="C25" s="10">
        <v>3329.55</v>
      </c>
      <c r="D25" s="8">
        <v>3496.0275000000001</v>
      </c>
      <c r="E25" s="8">
        <v>3670.8288750000002</v>
      </c>
      <c r="F25" s="8">
        <v>3854.3703187500005</v>
      </c>
      <c r="G25" s="8">
        <v>4047.0888346875008</v>
      </c>
      <c r="H25" s="8">
        <v>4249.4432764218764</v>
      </c>
      <c r="I25" s="8">
        <v>4461.9154402429704</v>
      </c>
      <c r="J25" s="8">
        <v>4685.0112122551191</v>
      </c>
      <c r="K25" s="8">
        <v>4778.7114365002217</v>
      </c>
      <c r="L25" s="11" t="e">
        <f t="shared" si="0"/>
        <v>#NAME?</v>
      </c>
      <c r="M25" s="11" t="e">
        <f t="shared" si="6"/>
        <v>#NAME?</v>
      </c>
      <c r="N25" s="11" t="e">
        <f t="shared" si="7"/>
        <v>#NAME?</v>
      </c>
      <c r="O25" s="11" t="e">
        <f t="shared" si="8"/>
        <v>#NAME?</v>
      </c>
      <c r="P25" s="11" t="e">
        <f t="shared" si="9"/>
        <v>#NAME?</v>
      </c>
      <c r="Q25" s="16"/>
      <c r="R25" s="11" t="e">
        <f t="shared" si="30"/>
        <v>#NAME?</v>
      </c>
      <c r="S25" s="8">
        <v>4843.2240408929747</v>
      </c>
      <c r="T25" s="11" t="e">
        <f t="shared" si="10"/>
        <v>#NAME?</v>
      </c>
      <c r="U25" s="11" t="e">
        <f t="shared" si="11"/>
        <v>#NAME?</v>
      </c>
      <c r="V25" s="11" t="e">
        <f t="shared" si="12"/>
        <v>#NAME?</v>
      </c>
      <c r="W25" s="11" t="e">
        <f t="shared" si="13"/>
        <v>#NAME?</v>
      </c>
      <c r="X25" s="11" t="e">
        <f t="shared" si="14"/>
        <v>#NAME?</v>
      </c>
      <c r="Y25" s="16"/>
      <c r="Z25" s="11" t="e">
        <f t="shared" si="33"/>
        <v>#NAME?</v>
      </c>
      <c r="AA25" s="8">
        <v>4908.6075654450306</v>
      </c>
      <c r="AB25" s="11" t="e">
        <f t="shared" si="15"/>
        <v>#NAME?</v>
      </c>
      <c r="AC25" s="11" t="e">
        <f t="shared" si="16"/>
        <v>#NAME?</v>
      </c>
      <c r="AD25" s="11" t="e">
        <f t="shared" si="17"/>
        <v>#NAME?</v>
      </c>
      <c r="AE25" s="11" t="e">
        <f t="shared" si="18"/>
        <v>#NAME?</v>
      </c>
      <c r="AF25" s="11" t="e">
        <f t="shared" si="19"/>
        <v>#NAME?</v>
      </c>
      <c r="AG25" s="16"/>
      <c r="AH25" s="11" t="e">
        <f t="shared" si="34"/>
        <v>#NAME?</v>
      </c>
      <c r="AI25" s="8">
        <v>4974.8737675785387</v>
      </c>
      <c r="AJ25" s="11" t="e">
        <f t="shared" si="20"/>
        <v>#NAME?</v>
      </c>
      <c r="AK25" s="11" t="e">
        <f t="shared" si="21"/>
        <v>#NAME?</v>
      </c>
      <c r="AL25" s="11" t="e">
        <f t="shared" si="22"/>
        <v>#NAME?</v>
      </c>
      <c r="AM25" s="11" t="e">
        <f t="shared" si="23"/>
        <v>#NAME?</v>
      </c>
      <c r="AN25" s="11" t="e">
        <f t="shared" si="24"/>
        <v>#NAME?</v>
      </c>
      <c r="AO25" s="16"/>
      <c r="AP25" s="11" t="e">
        <f t="shared" si="32"/>
        <v>#NAME?</v>
      </c>
      <c r="AQ25" s="8">
        <v>5148.9943494437875</v>
      </c>
      <c r="AR25" s="11" t="e">
        <f t="shared" si="25"/>
        <v>#NAME?</v>
      </c>
      <c r="AS25" s="11" t="e">
        <f t="shared" si="26"/>
        <v>#NAME?</v>
      </c>
      <c r="AT25" s="11" t="e">
        <f t="shared" si="27"/>
        <v>#NAME?</v>
      </c>
      <c r="AU25" s="11" t="e">
        <f t="shared" si="28"/>
        <v>#NAME?</v>
      </c>
      <c r="AV25" s="11" t="e">
        <f t="shared" si="29"/>
        <v>#NAME?</v>
      </c>
      <c r="AW25" s="16">
        <v>1</v>
      </c>
      <c r="AX25" s="11" t="e">
        <f t="shared" si="31"/>
        <v>#NAME?</v>
      </c>
      <c r="AY25" s="4">
        <v>24</v>
      </c>
    </row>
    <row r="26" spans="1:51">
      <c r="A26" s="4">
        <v>25</v>
      </c>
      <c r="B26" s="8">
        <v>3273</v>
      </c>
      <c r="C26" s="10">
        <v>3436.65</v>
      </c>
      <c r="D26" s="8">
        <v>3608.4825000000001</v>
      </c>
      <c r="E26" s="8">
        <v>3788.9066250000001</v>
      </c>
      <c r="F26" s="8">
        <v>3978.3519562500001</v>
      </c>
      <c r="G26" s="8">
        <v>4177.2695540625</v>
      </c>
      <c r="H26" s="8">
        <v>4386.1330317656248</v>
      </c>
      <c r="I26" s="8">
        <v>4605.4396833539058</v>
      </c>
      <c r="J26" s="8">
        <v>4835.7116675216012</v>
      </c>
      <c r="K26" s="8">
        <v>4932.4259008720337</v>
      </c>
      <c r="L26" s="11" t="e">
        <f t="shared" si="0"/>
        <v>#NAME?</v>
      </c>
      <c r="M26" s="11" t="e">
        <f t="shared" si="6"/>
        <v>#NAME?</v>
      </c>
      <c r="N26" s="11" t="e">
        <f t="shared" si="7"/>
        <v>#NAME?</v>
      </c>
      <c r="O26" s="11" t="e">
        <f t="shared" si="8"/>
        <v>#NAME?</v>
      </c>
      <c r="P26" s="11" t="e">
        <f t="shared" si="9"/>
        <v>#NAME?</v>
      </c>
      <c r="Q26" s="16"/>
      <c r="R26" s="11" t="e">
        <f t="shared" si="30"/>
        <v>#NAME?</v>
      </c>
      <c r="S26" s="8">
        <v>4999.0136505338069</v>
      </c>
      <c r="T26" s="11" t="e">
        <f t="shared" si="10"/>
        <v>#NAME?</v>
      </c>
      <c r="U26" s="11" t="e">
        <f t="shared" si="11"/>
        <v>#NAME?</v>
      </c>
      <c r="V26" s="11" t="e">
        <f t="shared" si="12"/>
        <v>#NAME?</v>
      </c>
      <c r="W26" s="11" t="e">
        <f t="shared" si="13"/>
        <v>#NAME?</v>
      </c>
      <c r="X26" s="11" t="e">
        <f t="shared" si="14"/>
        <v>#NAME?</v>
      </c>
      <c r="Y26" s="16"/>
      <c r="Z26" s="11" t="e">
        <f t="shared" si="33"/>
        <v>#NAME?</v>
      </c>
      <c r="AA26" s="8">
        <v>5066.5003348160135</v>
      </c>
      <c r="AB26" s="11" t="e">
        <f t="shared" si="15"/>
        <v>#NAME?</v>
      </c>
      <c r="AC26" s="11" t="e">
        <f t="shared" si="16"/>
        <v>#NAME?</v>
      </c>
      <c r="AD26" s="11" t="e">
        <f t="shared" si="17"/>
        <v>#NAME?</v>
      </c>
      <c r="AE26" s="11" t="e">
        <f t="shared" si="18"/>
        <v>#NAME?</v>
      </c>
      <c r="AF26" s="11" t="e">
        <f t="shared" si="19"/>
        <v>#NAME?</v>
      </c>
      <c r="AG26" s="16"/>
      <c r="AH26" s="11" t="e">
        <f t="shared" si="34"/>
        <v>#NAME?</v>
      </c>
      <c r="AI26" s="8">
        <v>5134.8980893360304</v>
      </c>
      <c r="AJ26" s="11" t="e">
        <f t="shared" si="20"/>
        <v>#NAME?</v>
      </c>
      <c r="AK26" s="11" t="e">
        <f t="shared" si="21"/>
        <v>#NAME?</v>
      </c>
      <c r="AL26" s="11" t="e">
        <f t="shared" si="22"/>
        <v>#NAME?</v>
      </c>
      <c r="AM26" s="11" t="e">
        <f t="shared" si="23"/>
        <v>#NAME?</v>
      </c>
      <c r="AN26" s="11" t="e">
        <f t="shared" si="24"/>
        <v>#NAME?</v>
      </c>
      <c r="AO26" s="16"/>
      <c r="AP26" s="11" t="e">
        <f t="shared" si="32"/>
        <v>#NAME?</v>
      </c>
      <c r="AQ26" s="8">
        <v>5314.6195224627909</v>
      </c>
      <c r="AR26" s="11" t="e">
        <f t="shared" si="25"/>
        <v>#NAME?</v>
      </c>
      <c r="AS26" s="11" t="e">
        <f t="shared" si="26"/>
        <v>#NAME?</v>
      </c>
      <c r="AT26" s="11" t="e">
        <f t="shared" si="27"/>
        <v>#NAME?</v>
      </c>
      <c r="AU26" s="11" t="e">
        <f t="shared" si="28"/>
        <v>#NAME?</v>
      </c>
      <c r="AV26" s="11" t="e">
        <f t="shared" si="29"/>
        <v>#NAME?</v>
      </c>
      <c r="AW26" s="16">
        <v>1</v>
      </c>
      <c r="AX26" s="11" t="e">
        <f t="shared" si="31"/>
        <v>#NAME?</v>
      </c>
      <c r="AY26" s="4">
        <v>25</v>
      </c>
    </row>
    <row r="27" spans="1:51">
      <c r="A27" s="4">
        <v>26</v>
      </c>
      <c r="B27" s="8">
        <v>3380</v>
      </c>
      <c r="C27" s="10">
        <v>3549</v>
      </c>
      <c r="D27" s="8">
        <v>3726.4500000000003</v>
      </c>
      <c r="E27" s="8">
        <v>3912.7725000000005</v>
      </c>
      <c r="F27" s="8">
        <v>4108.4111250000005</v>
      </c>
      <c r="G27" s="8">
        <v>4313.8316812500007</v>
      </c>
      <c r="H27" s="8">
        <v>4529.5232653125013</v>
      </c>
      <c r="I27" s="8">
        <v>4755.9994285781268</v>
      </c>
      <c r="J27" s="8">
        <v>4993.799400007033</v>
      </c>
      <c r="K27" s="8">
        <v>5093.6753880071738</v>
      </c>
      <c r="L27" s="11" t="e">
        <f t="shared" si="0"/>
        <v>#NAME?</v>
      </c>
      <c r="M27" s="11" t="e">
        <f t="shared" si="6"/>
        <v>#NAME?</v>
      </c>
      <c r="N27" s="11" t="e">
        <f t="shared" si="7"/>
        <v>#NAME?</v>
      </c>
      <c r="O27" s="11" t="e">
        <f t="shared" si="8"/>
        <v>#NAME?</v>
      </c>
      <c r="P27" s="11" t="e">
        <f t="shared" si="9"/>
        <v>#NAME?</v>
      </c>
      <c r="Q27" s="16"/>
      <c r="R27" s="11" t="e">
        <f t="shared" si="30"/>
        <v>#NAME?</v>
      </c>
      <c r="S27" s="8">
        <v>5162.4400057452713</v>
      </c>
      <c r="T27" s="11" t="e">
        <f t="shared" si="10"/>
        <v>#NAME?</v>
      </c>
      <c r="U27" s="11" t="e">
        <f t="shared" si="11"/>
        <v>#NAME?</v>
      </c>
      <c r="V27" s="11" t="e">
        <f t="shared" si="12"/>
        <v>#NAME?</v>
      </c>
      <c r="W27" s="11" t="e">
        <f t="shared" si="13"/>
        <v>#NAME?</v>
      </c>
      <c r="X27" s="11" t="e">
        <f t="shared" si="14"/>
        <v>#NAME?</v>
      </c>
      <c r="Y27" s="16"/>
      <c r="Z27" s="11" t="e">
        <f t="shared" si="33"/>
        <v>#NAME?</v>
      </c>
      <c r="AA27" s="8">
        <v>5232.1329458228329</v>
      </c>
      <c r="AB27" s="11" t="e">
        <f t="shared" si="15"/>
        <v>#NAME?</v>
      </c>
      <c r="AC27" s="11" t="e">
        <f t="shared" si="16"/>
        <v>#NAME?</v>
      </c>
      <c r="AD27" s="11" t="e">
        <f t="shared" si="17"/>
        <v>#NAME?</v>
      </c>
      <c r="AE27" s="11" t="e">
        <f t="shared" si="18"/>
        <v>#NAME?</v>
      </c>
      <c r="AF27" s="11" t="e">
        <f t="shared" si="19"/>
        <v>#NAME?</v>
      </c>
      <c r="AG27" s="16"/>
      <c r="AH27" s="11" t="e">
        <f t="shared" si="34"/>
        <v>#NAME?</v>
      </c>
      <c r="AI27" s="8">
        <v>5302.7667405914417</v>
      </c>
      <c r="AJ27" s="11" t="e">
        <f t="shared" si="20"/>
        <v>#NAME?</v>
      </c>
      <c r="AK27" s="11" t="e">
        <f t="shared" si="21"/>
        <v>#NAME?</v>
      </c>
      <c r="AL27" s="11" t="e">
        <f t="shared" si="22"/>
        <v>#NAME?</v>
      </c>
      <c r="AM27" s="11" t="e">
        <f t="shared" si="23"/>
        <v>#NAME?</v>
      </c>
      <c r="AN27" s="11" t="e">
        <f t="shared" si="24"/>
        <v>#NAME?</v>
      </c>
      <c r="AO27" s="16">
        <v>1</v>
      </c>
      <c r="AP27" s="11" t="e">
        <f t="shared" si="32"/>
        <v>#NAME?</v>
      </c>
      <c r="AQ27" s="8">
        <v>5488.3635765121417</v>
      </c>
      <c r="AR27" s="11" t="e">
        <f t="shared" si="25"/>
        <v>#NAME?</v>
      </c>
      <c r="AS27" s="11" t="e">
        <f t="shared" si="26"/>
        <v>#NAME?</v>
      </c>
      <c r="AT27" s="11" t="e">
        <f t="shared" si="27"/>
        <v>#NAME?</v>
      </c>
      <c r="AU27" s="11" t="e">
        <f t="shared" si="28"/>
        <v>#NAME?</v>
      </c>
      <c r="AV27" s="11" t="e">
        <f t="shared" si="29"/>
        <v>#NAME?</v>
      </c>
      <c r="AW27" s="16">
        <v>4</v>
      </c>
      <c r="AX27" s="11" t="e">
        <f t="shared" si="31"/>
        <v>#NAME?</v>
      </c>
      <c r="AY27" s="4">
        <v>26</v>
      </c>
    </row>
    <row r="28" spans="1:51">
      <c r="A28" s="4">
        <v>27</v>
      </c>
      <c r="B28" s="8">
        <v>3498</v>
      </c>
      <c r="C28" s="10">
        <v>3672.9</v>
      </c>
      <c r="D28" s="8">
        <v>3856.5450000000001</v>
      </c>
      <c r="E28" s="8">
        <v>4049.3722500000003</v>
      </c>
      <c r="F28" s="8">
        <v>4251.8408625000002</v>
      </c>
      <c r="G28" s="8">
        <v>4464.4329056250008</v>
      </c>
      <c r="H28" s="8">
        <v>4687.6545509062507</v>
      </c>
      <c r="I28" s="8">
        <v>4922.0372784515639</v>
      </c>
      <c r="J28" s="8">
        <v>5168.1391423741425</v>
      </c>
      <c r="K28" s="8">
        <v>5271.5019252216252</v>
      </c>
      <c r="L28" s="11" t="e">
        <f t="shared" si="0"/>
        <v>#NAME?</v>
      </c>
      <c r="M28" s="11" t="e">
        <f t="shared" si="6"/>
        <v>#NAME?</v>
      </c>
      <c r="N28" s="11" t="e">
        <f t="shared" si="7"/>
        <v>#NAME?</v>
      </c>
      <c r="O28" s="11" t="e">
        <f t="shared" si="8"/>
        <v>#NAME?</v>
      </c>
      <c r="P28" s="11" t="e">
        <f t="shared" si="9"/>
        <v>#NAME?</v>
      </c>
      <c r="Q28" s="16"/>
      <c r="R28" s="11" t="e">
        <f t="shared" si="30"/>
        <v>#NAME?</v>
      </c>
      <c r="S28" s="8">
        <v>5342.6672012121171</v>
      </c>
      <c r="T28" s="11" t="e">
        <f t="shared" si="10"/>
        <v>#NAME?</v>
      </c>
      <c r="U28" s="11" t="e">
        <f t="shared" si="11"/>
        <v>#NAME?</v>
      </c>
      <c r="V28" s="11" t="e">
        <f t="shared" si="12"/>
        <v>#NAME?</v>
      </c>
      <c r="W28" s="11" t="e">
        <f t="shared" si="13"/>
        <v>#NAME?</v>
      </c>
      <c r="X28" s="11" t="e">
        <f t="shared" si="14"/>
        <v>#NAME?</v>
      </c>
      <c r="Y28" s="16">
        <v>4</v>
      </c>
      <c r="Z28" s="11" t="e">
        <f t="shared" si="33"/>
        <v>#NAME?</v>
      </c>
      <c r="AA28" s="8">
        <v>5414.7932084284812</v>
      </c>
      <c r="AB28" s="11" t="e">
        <f t="shared" si="15"/>
        <v>#NAME?</v>
      </c>
      <c r="AC28" s="11" t="e">
        <f t="shared" si="16"/>
        <v>#NAME?</v>
      </c>
      <c r="AD28" s="11" t="e">
        <f t="shared" si="17"/>
        <v>#NAME?</v>
      </c>
      <c r="AE28" s="11" t="e">
        <f t="shared" si="18"/>
        <v>#NAME?</v>
      </c>
      <c r="AF28" s="11" t="e">
        <f t="shared" si="19"/>
        <v>#NAME?</v>
      </c>
      <c r="AG28" s="16">
        <v>1</v>
      </c>
      <c r="AH28" s="11" t="e">
        <f t="shared" si="34"/>
        <v>#NAME?</v>
      </c>
      <c r="AI28" s="8">
        <v>5487.8929167422657</v>
      </c>
      <c r="AJ28" s="11" t="e">
        <f t="shared" si="20"/>
        <v>#NAME?</v>
      </c>
      <c r="AK28" s="11" t="e">
        <f t="shared" si="21"/>
        <v>#NAME?</v>
      </c>
      <c r="AL28" s="11" t="e">
        <f t="shared" si="22"/>
        <v>#NAME?</v>
      </c>
      <c r="AM28" s="11" t="e">
        <f t="shared" si="23"/>
        <v>#NAME?</v>
      </c>
      <c r="AN28" s="11" t="e">
        <f t="shared" si="24"/>
        <v>#NAME?</v>
      </c>
      <c r="AO28" s="16"/>
      <c r="AP28" s="11" t="e">
        <f t="shared" si="32"/>
        <v>#NAME?</v>
      </c>
      <c r="AQ28" s="8">
        <v>5679.9691688282446</v>
      </c>
      <c r="AR28" s="11" t="e">
        <f t="shared" si="25"/>
        <v>#NAME?</v>
      </c>
      <c r="AS28" s="11" t="e">
        <f t="shared" si="26"/>
        <v>#NAME?</v>
      </c>
      <c r="AT28" s="11" t="e">
        <f t="shared" si="27"/>
        <v>#NAME?</v>
      </c>
      <c r="AU28" s="11" t="e">
        <f t="shared" si="28"/>
        <v>#NAME?</v>
      </c>
      <c r="AV28" s="11" t="e">
        <f t="shared" si="29"/>
        <v>#NAME?</v>
      </c>
      <c r="AW28" s="16">
        <v>5</v>
      </c>
      <c r="AX28" s="11" t="e">
        <f t="shared" si="31"/>
        <v>#NAME?</v>
      </c>
      <c r="AY28" s="4">
        <v>27</v>
      </c>
    </row>
    <row r="29" spans="1:51">
      <c r="A29" s="4">
        <v>28</v>
      </c>
      <c r="B29" s="8">
        <v>3631</v>
      </c>
      <c r="C29" s="10">
        <v>3812.55</v>
      </c>
      <c r="D29" s="8">
        <v>4003.1775000000002</v>
      </c>
      <c r="E29" s="8">
        <v>4203.3363750000008</v>
      </c>
      <c r="F29" s="8">
        <v>4413.5031937500007</v>
      </c>
      <c r="G29" s="8">
        <v>4634.1783534375008</v>
      </c>
      <c r="H29" s="8">
        <v>4865.8872711093763</v>
      </c>
      <c r="I29" s="8">
        <v>5109.1816346648457</v>
      </c>
      <c r="J29" s="8">
        <v>5364.6407163980884</v>
      </c>
      <c r="K29" s="8">
        <v>5471.9335307260499</v>
      </c>
      <c r="L29" s="11" t="e">
        <f t="shared" si="0"/>
        <v>#NAME?</v>
      </c>
      <c r="M29" s="11" t="e">
        <f t="shared" si="6"/>
        <v>#NAME?</v>
      </c>
      <c r="N29" s="11" t="e">
        <f t="shared" si="7"/>
        <v>#NAME?</v>
      </c>
      <c r="O29" s="11" t="e">
        <f t="shared" si="8"/>
        <v>#NAME?</v>
      </c>
      <c r="P29" s="11" t="e">
        <f t="shared" si="9"/>
        <v>#NAME?</v>
      </c>
      <c r="Q29" s="16"/>
      <c r="R29" s="11" t="e">
        <f t="shared" si="30"/>
        <v>#NAME?</v>
      </c>
      <c r="S29" s="8">
        <v>5545.8046333908524</v>
      </c>
      <c r="T29" s="11" t="e">
        <f t="shared" si="10"/>
        <v>#NAME?</v>
      </c>
      <c r="U29" s="11" t="e">
        <f t="shared" si="11"/>
        <v>#NAME?</v>
      </c>
      <c r="V29" s="11" t="e">
        <f t="shared" si="12"/>
        <v>#NAME?</v>
      </c>
      <c r="W29" s="11" t="e">
        <f t="shared" si="13"/>
        <v>#NAME?</v>
      </c>
      <c r="X29" s="11" t="e">
        <f t="shared" si="14"/>
        <v>#NAME?</v>
      </c>
      <c r="Y29" s="16"/>
      <c r="Z29" s="11" t="e">
        <f t="shared" si="33"/>
        <v>#NAME?</v>
      </c>
      <c r="AA29" s="8">
        <v>5620.6729959416289</v>
      </c>
      <c r="AB29" s="11" t="e">
        <f t="shared" si="15"/>
        <v>#NAME?</v>
      </c>
      <c r="AC29" s="11" t="e">
        <f t="shared" si="16"/>
        <v>#NAME?</v>
      </c>
      <c r="AD29" s="11" t="e">
        <f t="shared" si="17"/>
        <v>#NAME?</v>
      </c>
      <c r="AE29" s="11" t="e">
        <f t="shared" si="18"/>
        <v>#NAME?</v>
      </c>
      <c r="AF29" s="11" t="e">
        <f t="shared" si="19"/>
        <v>#NAME?</v>
      </c>
      <c r="AG29" s="16"/>
      <c r="AH29" s="11" t="e">
        <f t="shared" si="34"/>
        <v>#NAME?</v>
      </c>
      <c r="AI29" s="8">
        <v>5696.5520813868416</v>
      </c>
      <c r="AJ29" s="11" t="e">
        <f t="shared" si="20"/>
        <v>#NAME?</v>
      </c>
      <c r="AK29" s="11" t="e">
        <f t="shared" si="21"/>
        <v>#NAME?</v>
      </c>
      <c r="AL29" s="11" t="e">
        <f t="shared" si="22"/>
        <v>#NAME?</v>
      </c>
      <c r="AM29" s="11" t="e">
        <f t="shared" si="23"/>
        <v>#NAME?</v>
      </c>
      <c r="AN29" s="11" t="e">
        <f t="shared" si="24"/>
        <v>#NAME?</v>
      </c>
      <c r="AO29" s="16"/>
      <c r="AP29" s="11" t="e">
        <f t="shared" si="32"/>
        <v>#NAME?</v>
      </c>
      <c r="AQ29" s="8">
        <v>5895.9314042353808</v>
      </c>
      <c r="AR29" s="11" t="e">
        <f t="shared" si="25"/>
        <v>#NAME?</v>
      </c>
      <c r="AS29" s="11" t="e">
        <f t="shared" si="26"/>
        <v>#NAME?</v>
      </c>
      <c r="AT29" s="11" t="e">
        <f t="shared" si="27"/>
        <v>#NAME?</v>
      </c>
      <c r="AU29" s="11" t="e">
        <f t="shared" si="28"/>
        <v>#NAME?</v>
      </c>
      <c r="AV29" s="11" t="e">
        <f t="shared" si="29"/>
        <v>#NAME?</v>
      </c>
      <c r="AW29" s="16"/>
      <c r="AX29" s="11" t="e">
        <f t="shared" si="31"/>
        <v>#NAME?</v>
      </c>
      <c r="AY29" s="4">
        <v>28</v>
      </c>
    </row>
    <row r="30" spans="1:51">
      <c r="A30" s="4">
        <v>29</v>
      </c>
      <c r="B30" s="8">
        <v>3766</v>
      </c>
      <c r="C30" s="10">
        <v>3954.3</v>
      </c>
      <c r="D30" s="8">
        <v>4152.0150000000003</v>
      </c>
      <c r="E30" s="8">
        <v>4359.6157500000008</v>
      </c>
      <c r="F30" s="8">
        <v>4577.5965375000014</v>
      </c>
      <c r="G30" s="8">
        <v>4806.476364375002</v>
      </c>
      <c r="H30" s="8">
        <v>5046.8001825937527</v>
      </c>
      <c r="I30" s="8">
        <v>5299.1401917234407</v>
      </c>
      <c r="J30" s="8">
        <v>5564.0972013096134</v>
      </c>
      <c r="K30" s="8">
        <v>5675.3791453358053</v>
      </c>
      <c r="L30" s="11" t="e">
        <f t="shared" si="0"/>
        <v>#NAME?</v>
      </c>
      <c r="M30" s="11" t="e">
        <f t="shared" si="6"/>
        <v>#NAME?</v>
      </c>
      <c r="N30" s="11" t="e">
        <f t="shared" si="7"/>
        <v>#NAME?</v>
      </c>
      <c r="O30" s="11" t="e">
        <f t="shared" si="8"/>
        <v>#NAME?</v>
      </c>
      <c r="P30" s="11" t="e">
        <f t="shared" si="9"/>
        <v>#NAME?</v>
      </c>
      <c r="Q30" s="16">
        <v>1</v>
      </c>
      <c r="R30" s="11" t="e">
        <f t="shared" si="30"/>
        <v>#NAME?</v>
      </c>
      <c r="S30" s="8">
        <v>5751.9967637978389</v>
      </c>
      <c r="T30" s="11" t="e">
        <f t="shared" si="10"/>
        <v>#NAME?</v>
      </c>
      <c r="U30" s="11" t="e">
        <f t="shared" si="11"/>
        <v>#NAME?</v>
      </c>
      <c r="V30" s="11" t="e">
        <f t="shared" si="12"/>
        <v>#NAME?</v>
      </c>
      <c r="W30" s="11" t="e">
        <f t="shared" si="13"/>
        <v>#NAME?</v>
      </c>
      <c r="X30" s="11" t="e">
        <f t="shared" si="14"/>
        <v>#NAME?</v>
      </c>
      <c r="Y30" s="16"/>
      <c r="Z30" s="11" t="e">
        <f t="shared" si="33"/>
        <v>#NAME?</v>
      </c>
      <c r="AA30" s="8">
        <v>5829.6487201091104</v>
      </c>
      <c r="AB30" s="11" t="e">
        <f t="shared" si="15"/>
        <v>#NAME?</v>
      </c>
      <c r="AC30" s="11" t="e">
        <f t="shared" si="16"/>
        <v>#NAME?</v>
      </c>
      <c r="AD30" s="11" t="e">
        <f t="shared" si="17"/>
        <v>#NAME?</v>
      </c>
      <c r="AE30" s="11" t="e">
        <f t="shared" si="18"/>
        <v>#NAME?</v>
      </c>
      <c r="AF30" s="11" t="e">
        <f t="shared" si="19"/>
        <v>#NAME?</v>
      </c>
      <c r="AG30" s="16"/>
      <c r="AH30" s="11" t="e">
        <f t="shared" si="34"/>
        <v>#NAME?</v>
      </c>
      <c r="AI30" s="8">
        <v>5908.3489778305839</v>
      </c>
      <c r="AJ30" s="11" t="e">
        <f t="shared" si="20"/>
        <v>#NAME?</v>
      </c>
      <c r="AK30" s="11" t="e">
        <f t="shared" si="21"/>
        <v>#NAME?</v>
      </c>
      <c r="AL30" s="11" t="e">
        <f t="shared" si="22"/>
        <v>#NAME?</v>
      </c>
      <c r="AM30" s="11" t="e">
        <f t="shared" si="23"/>
        <v>#NAME?</v>
      </c>
      <c r="AN30" s="11" t="e">
        <f t="shared" si="24"/>
        <v>#NAME?</v>
      </c>
      <c r="AO30" s="16"/>
      <c r="AP30" s="11" t="e">
        <f t="shared" si="32"/>
        <v>#NAME?</v>
      </c>
      <c r="AQ30" s="8">
        <v>6115.1411920546534</v>
      </c>
      <c r="AR30" s="11" t="e">
        <f t="shared" si="25"/>
        <v>#NAME?</v>
      </c>
      <c r="AS30" s="11" t="e">
        <f t="shared" si="26"/>
        <v>#NAME?</v>
      </c>
      <c r="AT30" s="11" t="e">
        <f t="shared" si="27"/>
        <v>#NAME?</v>
      </c>
      <c r="AU30" s="11" t="e">
        <f t="shared" si="28"/>
        <v>#NAME?</v>
      </c>
      <c r="AV30" s="11" t="e">
        <f t="shared" si="29"/>
        <v>#NAME?</v>
      </c>
      <c r="AW30" s="16"/>
      <c r="AX30" s="11" t="e">
        <f t="shared" si="31"/>
        <v>#NAME?</v>
      </c>
      <c r="AY30" s="4">
        <v>29</v>
      </c>
    </row>
    <row r="31" spans="1:51">
      <c r="A31" s="4">
        <v>30</v>
      </c>
      <c r="B31" s="8">
        <v>3911</v>
      </c>
      <c r="C31" s="10">
        <v>4106.55</v>
      </c>
      <c r="D31" s="8">
        <v>4311.8775000000005</v>
      </c>
      <c r="E31" s="8">
        <v>4527.471375000001</v>
      </c>
      <c r="F31" s="8">
        <v>4753.8449437500012</v>
      </c>
      <c r="G31" s="8">
        <v>4991.5371909375017</v>
      </c>
      <c r="H31" s="8">
        <v>5241.114050484377</v>
      </c>
      <c r="I31" s="8">
        <v>5503.1697530085958</v>
      </c>
      <c r="J31" s="8">
        <v>5778.3282406590261</v>
      </c>
      <c r="K31" s="8">
        <v>5893.8948054722068</v>
      </c>
      <c r="L31" s="11" t="e">
        <f t="shared" si="0"/>
        <v>#NAME?</v>
      </c>
      <c r="M31" s="11" t="e">
        <f t="shared" si="6"/>
        <v>#NAME?</v>
      </c>
      <c r="N31" s="11" t="e">
        <f t="shared" si="7"/>
        <v>#NAME?</v>
      </c>
      <c r="O31" s="11" t="e">
        <f t="shared" si="8"/>
        <v>#NAME?</v>
      </c>
      <c r="P31" s="11" t="e">
        <f t="shared" si="9"/>
        <v>#NAME?</v>
      </c>
      <c r="Q31" s="16"/>
      <c r="R31" s="11" t="e">
        <f t="shared" si="30"/>
        <v>#NAME?</v>
      </c>
      <c r="S31" s="8">
        <v>5973.4623853460816</v>
      </c>
      <c r="T31" s="11" t="e">
        <f t="shared" si="10"/>
        <v>#NAME?</v>
      </c>
      <c r="U31" s="11" t="e">
        <f t="shared" si="11"/>
        <v>#NAME?</v>
      </c>
      <c r="V31" s="11" t="e">
        <f t="shared" si="12"/>
        <v>#NAME?</v>
      </c>
      <c r="W31" s="11" t="e">
        <f t="shared" si="13"/>
        <v>#NAME?</v>
      </c>
      <c r="X31" s="11" t="e">
        <f t="shared" si="14"/>
        <v>#NAME?</v>
      </c>
      <c r="Y31" s="16"/>
      <c r="Z31" s="11" t="e">
        <f t="shared" si="33"/>
        <v>#NAME?</v>
      </c>
      <c r="AA31" s="8">
        <v>6054.1041275482539</v>
      </c>
      <c r="AB31" s="11" t="e">
        <f t="shared" si="15"/>
        <v>#NAME?</v>
      </c>
      <c r="AC31" s="11" t="e">
        <f t="shared" si="16"/>
        <v>#NAME?</v>
      </c>
      <c r="AD31" s="11" t="e">
        <f t="shared" si="17"/>
        <v>#NAME?</v>
      </c>
      <c r="AE31" s="11" t="e">
        <f t="shared" si="18"/>
        <v>#NAME?</v>
      </c>
      <c r="AF31" s="11" t="e">
        <f t="shared" si="19"/>
        <v>#NAME?</v>
      </c>
      <c r="AG31" s="16"/>
      <c r="AH31" s="11" t="e">
        <f t="shared" si="34"/>
        <v>#NAME?</v>
      </c>
      <c r="AI31" s="8">
        <v>6135.8345332701556</v>
      </c>
      <c r="AJ31" s="11" t="e">
        <f t="shared" si="20"/>
        <v>#NAME?</v>
      </c>
      <c r="AK31" s="11" t="e">
        <f t="shared" si="21"/>
        <v>#NAME?</v>
      </c>
      <c r="AL31" s="11" t="e">
        <f t="shared" si="22"/>
        <v>#NAME?</v>
      </c>
      <c r="AM31" s="11" t="e">
        <f t="shared" si="23"/>
        <v>#NAME?</v>
      </c>
      <c r="AN31" s="11" t="e">
        <f t="shared" si="24"/>
        <v>#NAME?</v>
      </c>
      <c r="AO31" s="16"/>
      <c r="AP31" s="11" t="e">
        <f t="shared" si="32"/>
        <v>#NAME?</v>
      </c>
      <c r="AQ31" s="8">
        <v>6350.5887419346109</v>
      </c>
      <c r="AR31" s="11" t="e">
        <f t="shared" si="25"/>
        <v>#NAME?</v>
      </c>
      <c r="AS31" s="11" t="e">
        <f t="shared" si="26"/>
        <v>#NAME?</v>
      </c>
      <c r="AT31" s="11" t="e">
        <f t="shared" si="27"/>
        <v>#NAME?</v>
      </c>
      <c r="AU31" s="11" t="e">
        <f t="shared" si="28"/>
        <v>#NAME?</v>
      </c>
      <c r="AV31" s="11" t="e">
        <f t="shared" si="29"/>
        <v>#NAME?</v>
      </c>
      <c r="AW31" s="16">
        <v>6</v>
      </c>
      <c r="AX31" s="11" t="e">
        <f t="shared" si="31"/>
        <v>#NAME?</v>
      </c>
      <c r="AY31" s="4">
        <v>30</v>
      </c>
    </row>
    <row r="32" spans="1:51">
      <c r="A32" s="4">
        <v>31</v>
      </c>
      <c r="B32" s="8">
        <v>4064</v>
      </c>
      <c r="C32" s="10">
        <v>4267.2</v>
      </c>
      <c r="D32" s="8">
        <v>4480.5600000000004</v>
      </c>
      <c r="E32" s="8">
        <v>4704.5880000000006</v>
      </c>
      <c r="F32" s="8">
        <v>4939.8174000000008</v>
      </c>
      <c r="G32" s="8">
        <v>5186.8082700000014</v>
      </c>
      <c r="H32" s="8">
        <v>5446.1486835000014</v>
      </c>
      <c r="I32" s="8">
        <v>5718.4561176750021</v>
      </c>
      <c r="J32" s="8">
        <v>6004.3789235587528</v>
      </c>
      <c r="K32" s="8">
        <v>6124.4665020299281</v>
      </c>
      <c r="L32" s="11" t="e">
        <f t="shared" si="0"/>
        <v>#NAME?</v>
      </c>
      <c r="M32" s="11" t="e">
        <f t="shared" si="6"/>
        <v>#NAME?</v>
      </c>
      <c r="N32" s="11" t="e">
        <f t="shared" si="7"/>
        <v>#NAME?</v>
      </c>
      <c r="O32" s="11" t="e">
        <f t="shared" si="8"/>
        <v>#NAME?</v>
      </c>
      <c r="P32" s="11" t="e">
        <f t="shared" si="9"/>
        <v>#NAME?</v>
      </c>
      <c r="Q32" s="16"/>
      <c r="R32" s="11" t="e">
        <f t="shared" si="30"/>
        <v>#NAME?</v>
      </c>
      <c r="S32" s="8">
        <v>6207.1467998073322</v>
      </c>
      <c r="T32" s="11" t="e">
        <f t="shared" si="10"/>
        <v>#NAME?</v>
      </c>
      <c r="U32" s="11" t="e">
        <f t="shared" si="11"/>
        <v>#NAME?</v>
      </c>
      <c r="V32" s="11" t="e">
        <f t="shared" si="12"/>
        <v>#NAME?</v>
      </c>
      <c r="W32" s="11" t="e">
        <f t="shared" si="13"/>
        <v>#NAME?</v>
      </c>
      <c r="X32" s="11" t="e">
        <f t="shared" si="14"/>
        <v>#NAME?</v>
      </c>
      <c r="Y32" s="16"/>
      <c r="Z32" s="11" t="e">
        <f t="shared" si="33"/>
        <v>#NAME?</v>
      </c>
      <c r="AA32" s="8">
        <v>6290.943281604732</v>
      </c>
      <c r="AB32" s="11" t="e">
        <f t="shared" si="15"/>
        <v>#NAME?</v>
      </c>
      <c r="AC32" s="11" t="e">
        <f t="shared" si="16"/>
        <v>#NAME?</v>
      </c>
      <c r="AD32" s="11" t="e">
        <f t="shared" si="17"/>
        <v>#NAME?</v>
      </c>
      <c r="AE32" s="11" t="e">
        <f t="shared" si="18"/>
        <v>#NAME?</v>
      </c>
      <c r="AF32" s="11" t="e">
        <f t="shared" si="19"/>
        <v>#NAME?</v>
      </c>
      <c r="AG32" s="16"/>
      <c r="AH32" s="11" t="e">
        <f t="shared" si="34"/>
        <v>#NAME?</v>
      </c>
      <c r="AI32" s="8">
        <v>6375.8710159063967</v>
      </c>
      <c r="AJ32" s="11" t="e">
        <f t="shared" si="20"/>
        <v>#NAME?</v>
      </c>
      <c r="AK32" s="11" t="e">
        <f t="shared" si="21"/>
        <v>#NAME?</v>
      </c>
      <c r="AL32" s="11" t="e">
        <f t="shared" si="22"/>
        <v>#NAME?</v>
      </c>
      <c r="AM32" s="11" t="e">
        <f t="shared" si="23"/>
        <v>#NAME?</v>
      </c>
      <c r="AN32" s="11" t="e">
        <f t="shared" si="24"/>
        <v>#NAME?</v>
      </c>
      <c r="AO32" s="16"/>
      <c r="AP32" s="11" t="e">
        <f t="shared" si="32"/>
        <v>#NAME?</v>
      </c>
      <c r="AQ32" s="8">
        <v>6599.0265014631204</v>
      </c>
      <c r="AR32" s="11" t="e">
        <f t="shared" si="25"/>
        <v>#NAME?</v>
      </c>
      <c r="AS32" s="11" t="e">
        <f t="shared" si="26"/>
        <v>#NAME?</v>
      </c>
      <c r="AT32" s="11" t="e">
        <f t="shared" si="27"/>
        <v>#NAME?</v>
      </c>
      <c r="AU32" s="11" t="e">
        <f t="shared" si="28"/>
        <v>#NAME?</v>
      </c>
      <c r="AV32" s="11" t="e">
        <f t="shared" si="29"/>
        <v>#NAME?</v>
      </c>
      <c r="AW32" s="16"/>
      <c r="AX32" s="11" t="e">
        <f t="shared" si="31"/>
        <v>#NAME?</v>
      </c>
      <c r="AY32" s="4">
        <v>31</v>
      </c>
    </row>
    <row r="33" spans="1:51">
      <c r="A33" s="4">
        <v>32</v>
      </c>
      <c r="B33" s="8">
        <v>4231</v>
      </c>
      <c r="C33" s="10">
        <v>4442.55</v>
      </c>
      <c r="D33" s="8">
        <v>4664.6775000000007</v>
      </c>
      <c r="E33" s="8">
        <v>4897.9113750000006</v>
      </c>
      <c r="F33" s="8">
        <v>5142.8069437500008</v>
      </c>
      <c r="G33" s="8">
        <v>5399.9472909375008</v>
      </c>
      <c r="H33" s="8">
        <v>5669.9446554843762</v>
      </c>
      <c r="I33" s="8">
        <v>5953.4418882585951</v>
      </c>
      <c r="J33" s="8">
        <v>6251.1139826715253</v>
      </c>
      <c r="K33" s="8">
        <v>6376.1362623249561</v>
      </c>
      <c r="L33" s="11" t="e">
        <f t="shared" si="0"/>
        <v>#NAME?</v>
      </c>
      <c r="M33" s="11" t="e">
        <f t="shared" si="6"/>
        <v>#NAME?</v>
      </c>
      <c r="N33" s="11" t="e">
        <f t="shared" si="7"/>
        <v>#NAME?</v>
      </c>
      <c r="O33" s="11" t="e">
        <f t="shared" si="8"/>
        <v>#NAME?</v>
      </c>
      <c r="P33" s="11" t="e">
        <f t="shared" si="9"/>
        <v>#NAME?</v>
      </c>
      <c r="Q33" s="16"/>
      <c r="R33" s="11" t="e">
        <f t="shared" si="30"/>
        <v>#NAME?</v>
      </c>
      <c r="S33" s="8">
        <v>6462.2141018663433</v>
      </c>
      <c r="T33" s="11" t="e">
        <f t="shared" si="10"/>
        <v>#NAME?</v>
      </c>
      <c r="U33" s="11" t="e">
        <f t="shared" si="11"/>
        <v>#NAME?</v>
      </c>
      <c r="V33" s="11" t="e">
        <f t="shared" si="12"/>
        <v>#NAME?</v>
      </c>
      <c r="W33" s="11" t="e">
        <f t="shared" si="13"/>
        <v>#NAME?</v>
      </c>
      <c r="X33" s="11" t="e">
        <f t="shared" si="14"/>
        <v>#NAME?</v>
      </c>
      <c r="Y33" s="16"/>
      <c r="Z33" s="11" t="e">
        <f t="shared" si="33"/>
        <v>#NAME?</v>
      </c>
      <c r="AA33" s="8">
        <v>6549.4539922415397</v>
      </c>
      <c r="AB33" s="11" t="e">
        <f t="shared" si="15"/>
        <v>#NAME?</v>
      </c>
      <c r="AC33" s="11" t="e">
        <f t="shared" si="16"/>
        <v>#NAME?</v>
      </c>
      <c r="AD33" s="11" t="e">
        <f t="shared" si="17"/>
        <v>#NAME?</v>
      </c>
      <c r="AE33" s="11" t="e">
        <f t="shared" si="18"/>
        <v>#NAME?</v>
      </c>
      <c r="AF33" s="11" t="e">
        <f t="shared" si="19"/>
        <v>#NAME?</v>
      </c>
      <c r="AG33" s="16">
        <v>3</v>
      </c>
      <c r="AH33" s="11" t="e">
        <f t="shared" si="34"/>
        <v>#NAME?</v>
      </c>
      <c r="AI33" s="8">
        <v>6637.871621136801</v>
      </c>
      <c r="AJ33" s="11" t="e">
        <f t="shared" si="20"/>
        <v>#NAME?</v>
      </c>
      <c r="AK33" s="11" t="e">
        <f t="shared" si="21"/>
        <v>#NAME?</v>
      </c>
      <c r="AL33" s="11" t="e">
        <f t="shared" si="22"/>
        <v>#NAME?</v>
      </c>
      <c r="AM33" s="11" t="e">
        <f t="shared" si="23"/>
        <v>#NAME?</v>
      </c>
      <c r="AN33" s="11" t="e">
        <f t="shared" si="24"/>
        <v>#NAME?</v>
      </c>
      <c r="AO33" s="16">
        <v>2</v>
      </c>
      <c r="AP33" s="11" t="e">
        <f t="shared" si="32"/>
        <v>#NAME?</v>
      </c>
      <c r="AQ33" s="8">
        <v>6870.1971278765886</v>
      </c>
      <c r="AR33" s="11" t="e">
        <f t="shared" si="25"/>
        <v>#NAME?</v>
      </c>
      <c r="AS33" s="11" t="e">
        <f t="shared" si="26"/>
        <v>#NAME?</v>
      </c>
      <c r="AT33" s="11" t="e">
        <f t="shared" si="27"/>
        <v>#NAME?</v>
      </c>
      <c r="AU33" s="11" t="e">
        <f t="shared" si="28"/>
        <v>#NAME?</v>
      </c>
      <c r="AV33" s="11" t="e">
        <f t="shared" si="29"/>
        <v>#NAME?</v>
      </c>
      <c r="AW33" s="16">
        <v>4</v>
      </c>
      <c r="AX33" s="11" t="e">
        <f t="shared" si="31"/>
        <v>#NAME?</v>
      </c>
      <c r="AY33" s="4">
        <v>32</v>
      </c>
    </row>
    <row r="34" spans="1:51">
      <c r="A34" s="4">
        <v>33</v>
      </c>
      <c r="B34" s="8">
        <v>4406</v>
      </c>
      <c r="C34" s="10">
        <v>4626.3</v>
      </c>
      <c r="D34" s="8">
        <v>4857.6150000000007</v>
      </c>
      <c r="E34" s="8">
        <v>5100.495750000001</v>
      </c>
      <c r="F34" s="8">
        <v>5355.5205375000014</v>
      </c>
      <c r="G34" s="8">
        <v>5623.2965643750022</v>
      </c>
      <c r="H34" s="8">
        <v>5904.4613925937529</v>
      </c>
      <c r="I34" s="8">
        <v>6199.6844622234412</v>
      </c>
      <c r="J34" s="8">
        <v>6509.6686853346137</v>
      </c>
      <c r="K34" s="8">
        <v>6639.8620590413057</v>
      </c>
      <c r="L34" s="11" t="e">
        <f t="shared" si="0"/>
        <v>#NAME?</v>
      </c>
      <c r="M34" s="11" t="e">
        <f t="shared" si="6"/>
        <v>#NAME?</v>
      </c>
      <c r="N34" s="11" t="e">
        <f t="shared" si="7"/>
        <v>#NAME?</v>
      </c>
      <c r="O34" s="11" t="e">
        <f t="shared" si="8"/>
        <v>#NAME?</v>
      </c>
      <c r="P34" s="11" t="e">
        <f t="shared" si="9"/>
        <v>#NAME?</v>
      </c>
      <c r="Q34" s="16"/>
      <c r="R34" s="11" t="e">
        <f t="shared" si="30"/>
        <v>#NAME?</v>
      </c>
      <c r="S34" s="8">
        <v>6729.500196838364</v>
      </c>
      <c r="T34" s="11" t="e">
        <f t="shared" si="10"/>
        <v>#NAME?</v>
      </c>
      <c r="U34" s="11" t="e">
        <f t="shared" si="11"/>
        <v>#NAME?</v>
      </c>
      <c r="V34" s="11" t="e">
        <f t="shared" si="12"/>
        <v>#NAME?</v>
      </c>
      <c r="W34" s="11" t="e">
        <f t="shared" si="13"/>
        <v>#NAME?</v>
      </c>
      <c r="X34" s="11" t="e">
        <f t="shared" si="14"/>
        <v>#NAME?</v>
      </c>
      <c r="Y34" s="16"/>
      <c r="Z34" s="11" t="e">
        <f t="shared" si="33"/>
        <v>#NAME?</v>
      </c>
      <c r="AA34" s="8">
        <v>6820.348449495682</v>
      </c>
      <c r="AB34" s="11" t="e">
        <f t="shared" si="15"/>
        <v>#NAME?</v>
      </c>
      <c r="AC34" s="11" t="e">
        <f t="shared" si="16"/>
        <v>#NAME?</v>
      </c>
      <c r="AD34" s="11" t="e">
        <f t="shared" si="17"/>
        <v>#NAME?</v>
      </c>
      <c r="AE34" s="11" t="e">
        <f t="shared" si="18"/>
        <v>#NAME?</v>
      </c>
      <c r="AF34" s="11" t="e">
        <f t="shared" si="19"/>
        <v>#NAME?</v>
      </c>
      <c r="AG34" s="16"/>
      <c r="AH34" s="11" t="e">
        <f t="shared" si="34"/>
        <v>#NAME?</v>
      </c>
      <c r="AI34" s="8">
        <v>6912.4231535638737</v>
      </c>
      <c r="AJ34" s="11" t="e">
        <f t="shared" si="20"/>
        <v>#NAME?</v>
      </c>
      <c r="AK34" s="11" t="e">
        <f t="shared" si="21"/>
        <v>#NAME?</v>
      </c>
      <c r="AL34" s="11" t="e">
        <f t="shared" si="22"/>
        <v>#NAME?</v>
      </c>
      <c r="AM34" s="11" t="e">
        <f t="shared" si="23"/>
        <v>#NAME?</v>
      </c>
      <c r="AN34" s="11" t="e">
        <f t="shared" si="24"/>
        <v>#NAME?</v>
      </c>
      <c r="AO34" s="16"/>
      <c r="AP34" s="11" t="e">
        <f t="shared" si="32"/>
        <v>#NAME?</v>
      </c>
      <c r="AQ34" s="8">
        <v>7154.3579639386089</v>
      </c>
      <c r="AR34" s="11" t="e">
        <f t="shared" si="25"/>
        <v>#NAME?</v>
      </c>
      <c r="AS34" s="11" t="e">
        <f t="shared" si="26"/>
        <v>#NAME?</v>
      </c>
      <c r="AT34" s="11" t="e">
        <f t="shared" si="27"/>
        <v>#NAME?</v>
      </c>
      <c r="AU34" s="11" t="e">
        <f t="shared" si="28"/>
        <v>#NAME?</v>
      </c>
      <c r="AV34" s="11" t="e">
        <f t="shared" si="29"/>
        <v>#NAME?</v>
      </c>
      <c r="AW34" s="16"/>
      <c r="AX34" s="11" t="e">
        <f t="shared" si="31"/>
        <v>#NAME?</v>
      </c>
      <c r="AY34" s="4">
        <v>33</v>
      </c>
    </row>
    <row r="35" spans="1:51">
      <c r="A35" s="4">
        <v>34</v>
      </c>
      <c r="B35" s="8">
        <v>4595</v>
      </c>
      <c r="C35" s="10">
        <v>4824.75</v>
      </c>
      <c r="D35" s="8">
        <v>5065.9875000000002</v>
      </c>
      <c r="E35" s="8">
        <v>5319.2868750000007</v>
      </c>
      <c r="F35" s="8">
        <v>5585.2512187500006</v>
      </c>
      <c r="G35" s="8">
        <v>5864.5137796875006</v>
      </c>
      <c r="H35" s="8">
        <v>6157.7394686718762</v>
      </c>
      <c r="I35" s="8">
        <v>6465.6264421054702</v>
      </c>
      <c r="J35" s="8">
        <v>6788.9077642107441</v>
      </c>
      <c r="K35" s="8">
        <v>6924.6859194949593</v>
      </c>
      <c r="L35" s="11" t="e">
        <f t="shared" si="0"/>
        <v>#NAME?</v>
      </c>
      <c r="M35" s="11" t="e">
        <f t="shared" si="6"/>
        <v>#NAME?</v>
      </c>
      <c r="N35" s="11" t="e">
        <f t="shared" si="7"/>
        <v>#NAME?</v>
      </c>
      <c r="O35" s="11" t="e">
        <f t="shared" si="8"/>
        <v>#NAME?</v>
      </c>
      <c r="P35" s="11" t="e">
        <f t="shared" si="9"/>
        <v>#NAME?</v>
      </c>
      <c r="Q35" s="16"/>
      <c r="R35" s="11" t="e">
        <f t="shared" si="30"/>
        <v>#NAME?</v>
      </c>
      <c r="S35" s="8">
        <v>7018.1691794081416</v>
      </c>
      <c r="T35" s="11" t="e">
        <f t="shared" si="10"/>
        <v>#NAME?</v>
      </c>
      <c r="U35" s="11" t="e">
        <f t="shared" si="11"/>
        <v>#NAME?</v>
      </c>
      <c r="V35" s="11" t="e">
        <f t="shared" si="12"/>
        <v>#NAME?</v>
      </c>
      <c r="W35" s="11" t="e">
        <f t="shared" si="13"/>
        <v>#NAME?</v>
      </c>
      <c r="X35" s="11" t="e">
        <f t="shared" si="14"/>
        <v>#NAME?</v>
      </c>
      <c r="Y35" s="16"/>
      <c r="Z35" s="11" t="e">
        <f t="shared" si="33"/>
        <v>#NAME?</v>
      </c>
      <c r="AA35" s="8">
        <v>7112.9144633301521</v>
      </c>
      <c r="AB35" s="11" t="e">
        <f t="shared" si="15"/>
        <v>#NAME?</v>
      </c>
      <c r="AC35" s="11" t="e">
        <f t="shared" si="16"/>
        <v>#NAME?</v>
      </c>
      <c r="AD35" s="11" t="e">
        <f t="shared" si="17"/>
        <v>#NAME?</v>
      </c>
      <c r="AE35" s="11" t="e">
        <f t="shared" si="18"/>
        <v>#NAME?</v>
      </c>
      <c r="AF35" s="11" t="e">
        <f t="shared" si="19"/>
        <v>#NAME?</v>
      </c>
      <c r="AG35" s="16"/>
      <c r="AH35" s="11" t="e">
        <f t="shared" si="34"/>
        <v>#NAME?</v>
      </c>
      <c r="AI35" s="8">
        <v>7208.9388085851097</v>
      </c>
      <c r="AJ35" s="11" t="e">
        <f t="shared" si="20"/>
        <v>#NAME?</v>
      </c>
      <c r="AK35" s="11" t="e">
        <f t="shared" si="21"/>
        <v>#NAME?</v>
      </c>
      <c r="AL35" s="11" t="e">
        <f t="shared" si="22"/>
        <v>#NAME?</v>
      </c>
      <c r="AM35" s="11" t="e">
        <f t="shared" si="23"/>
        <v>#NAME?</v>
      </c>
      <c r="AN35" s="11" t="e">
        <f t="shared" si="24"/>
        <v>#NAME?</v>
      </c>
      <c r="AO35" s="16"/>
      <c r="AP35" s="11" t="e">
        <f t="shared" si="32"/>
        <v>#NAME?</v>
      </c>
      <c r="AQ35" s="8">
        <v>7461.2516668855878</v>
      </c>
      <c r="AR35" s="11" t="e">
        <f t="shared" si="25"/>
        <v>#NAME?</v>
      </c>
      <c r="AS35" s="11" t="e">
        <f t="shared" si="26"/>
        <v>#NAME?</v>
      </c>
      <c r="AT35" s="11" t="e">
        <f t="shared" si="27"/>
        <v>#NAME?</v>
      </c>
      <c r="AU35" s="11" t="e">
        <f t="shared" si="28"/>
        <v>#NAME?</v>
      </c>
      <c r="AV35" s="11" t="e">
        <f t="shared" si="29"/>
        <v>#NAME?</v>
      </c>
      <c r="AW35" s="16"/>
      <c r="AX35" s="11" t="e">
        <f t="shared" si="31"/>
        <v>#NAME?</v>
      </c>
      <c r="AY35" s="4">
        <v>34</v>
      </c>
    </row>
    <row r="36" spans="1:51">
      <c r="R36" s="19" t="e">
        <f>SUM(R2:R35)</f>
        <v>#NAME?</v>
      </c>
      <c r="Z36" s="20" t="e">
        <f>SUM(Z2:Z35)</f>
        <v>#NAME?</v>
      </c>
      <c r="AH36" s="20" t="e">
        <f>SUM(AH2:AH35)</f>
        <v>#NAME?</v>
      </c>
      <c r="AP36" s="20" t="e">
        <f>SUM(AP2:AP35)</f>
        <v>#NAME?</v>
      </c>
      <c r="AX36" s="20" t="e">
        <f>SUM(AX2:AX35)</f>
        <v>#NAME?</v>
      </c>
    </row>
    <row r="37" spans="1:51">
      <c r="Q37" s="17">
        <f>SUM(Q2:Q35)</f>
        <v>23.35</v>
      </c>
      <c r="Y37" s="8">
        <f>SUM(Y2:Y35)</f>
        <v>32.6</v>
      </c>
      <c r="AG37" s="8">
        <f>SUM(AG2:AG35)</f>
        <v>17.75</v>
      </c>
      <c r="AO37" s="8">
        <f>SUM(AO2:AO35)</f>
        <v>25</v>
      </c>
      <c r="AW37" s="8">
        <f>SUM(AW2:AW35)</f>
        <v>301.45999999999998</v>
      </c>
      <c r="AY37" s="8">
        <f>SUM(Q37:AW37)</f>
        <v>400.15999999999997</v>
      </c>
    </row>
    <row r="38" spans="1:51">
      <c r="Q38" s="118"/>
      <c r="AQ38" s="120">
        <f>+AQ2/AI2-1</f>
        <v>3.499999999999992E-2</v>
      </c>
    </row>
    <row r="39" spans="1:51">
      <c r="A39" s="175" t="s">
        <v>25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20" t="e">
        <f>SUM(R36:AX36)</f>
        <v>#NAME?</v>
      </c>
      <c r="AY39" s="1" t="s">
        <v>25</v>
      </c>
    </row>
  </sheetData>
  <mergeCells count="1">
    <mergeCell ref="A39:AW39"/>
  </mergeCells>
  <printOptions gridLines="1"/>
  <pageMargins left="0.7" right="0.7" top="0.21249999999999999" bottom="0.75" header="0.3" footer="0.3"/>
  <pageSetup scale="26" orientation="landscape"/>
  <headerFooter>
    <oddHeader xml:space="preserve">&amp;CSan Diego Community College District
Office Technical Unit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6"/>
  <sheetViews>
    <sheetView topLeftCell="A39" workbookViewId="0">
      <selection activeCell="A39" sqref="A1:XFD39"/>
    </sheetView>
  </sheetViews>
  <sheetFormatPr baseColWidth="10" defaultColWidth="8.7109375" defaultRowHeight="14" x14ac:dyDescent="0"/>
  <cols>
    <col min="1" max="1" width="6.7109375" style="1" customWidth="1"/>
    <col min="2" max="13" width="15.7109375" style="1" customWidth="1"/>
    <col min="14" max="14" width="7.28515625" style="1" bestFit="1" customWidth="1"/>
    <col min="15" max="15" width="8.7109375" style="1"/>
    <col min="16" max="16" width="3" style="1" bestFit="1" customWidth="1"/>
    <col min="17" max="30" width="9.85546875" style="1" bestFit="1" customWidth="1"/>
    <col min="31" max="31" width="8.7109375" style="1"/>
    <col min="32" max="46" width="9.140625" style="1" customWidth="1"/>
    <col min="47" max="47" width="6.28515625" style="1" customWidth="1"/>
    <col min="48" max="48" width="7.28515625" style="1" customWidth="1"/>
    <col min="49" max="60" width="9.85546875" style="1" customWidth="1"/>
    <col min="61" max="16384" width="8.7109375" style="1"/>
  </cols>
  <sheetData>
    <row r="1" spans="1:60" ht="18" hidden="1" customHeight="1">
      <c r="A1" s="148" t="s">
        <v>1386</v>
      </c>
      <c r="Q1" s="148" t="s">
        <v>1387</v>
      </c>
    </row>
    <row r="2" spans="1:60" ht="18" hidden="1" customHeight="1">
      <c r="A2" s="149" t="s">
        <v>1388</v>
      </c>
      <c r="B2" s="6" t="s">
        <v>1372</v>
      </c>
      <c r="C2" s="6" t="s">
        <v>1373</v>
      </c>
      <c r="D2" s="6" t="s">
        <v>1377</v>
      </c>
      <c r="E2" s="6" t="s">
        <v>1374</v>
      </c>
      <c r="F2" s="6" t="s">
        <v>1375</v>
      </c>
      <c r="G2" s="6" t="s">
        <v>1376</v>
      </c>
      <c r="H2" s="6" t="s">
        <v>1378</v>
      </c>
      <c r="I2" s="6" t="s">
        <v>1383</v>
      </c>
      <c r="J2" s="6" t="s">
        <v>1379</v>
      </c>
      <c r="K2" s="6" t="s">
        <v>1380</v>
      </c>
      <c r="L2" s="6" t="s">
        <v>1381</v>
      </c>
      <c r="M2" s="6" t="s">
        <v>1382</v>
      </c>
      <c r="Q2" s="3" t="s">
        <v>12</v>
      </c>
      <c r="R2" s="3" t="s">
        <v>13</v>
      </c>
      <c r="S2" s="3" t="s">
        <v>6</v>
      </c>
      <c r="T2" s="3" t="s">
        <v>7</v>
      </c>
      <c r="U2" s="3" t="s">
        <v>8</v>
      </c>
      <c r="V2" s="3" t="s">
        <v>9</v>
      </c>
      <c r="W2" s="3" t="s">
        <v>10</v>
      </c>
      <c r="X2" s="3" t="s">
        <v>11</v>
      </c>
      <c r="Y2" s="3" t="s">
        <v>0</v>
      </c>
      <c r="Z2" s="3" t="s">
        <v>1</v>
      </c>
      <c r="AA2" s="3" t="s">
        <v>2</v>
      </c>
      <c r="AB2" s="3" t="s">
        <v>3</v>
      </c>
      <c r="AC2" s="3" t="s">
        <v>4</v>
      </c>
      <c r="AD2" s="3" t="s">
        <v>5</v>
      </c>
      <c r="AF2" s="3" t="s">
        <v>12</v>
      </c>
      <c r="AG2" s="3" t="s">
        <v>13</v>
      </c>
      <c r="AH2" s="3" t="s">
        <v>6</v>
      </c>
      <c r="AI2" s="3" t="s">
        <v>7</v>
      </c>
      <c r="AJ2" s="3" t="s">
        <v>8</v>
      </c>
      <c r="AK2" s="3" t="s">
        <v>9</v>
      </c>
      <c r="AL2" s="3" t="s">
        <v>10</v>
      </c>
      <c r="AM2" s="3" t="s">
        <v>11</v>
      </c>
      <c r="AN2" s="3" t="s">
        <v>0</v>
      </c>
      <c r="AO2" s="3" t="s">
        <v>1</v>
      </c>
      <c r="AP2" s="3" t="s">
        <v>2</v>
      </c>
      <c r="AQ2" s="3" t="s">
        <v>3</v>
      </c>
      <c r="AR2" s="3" t="s">
        <v>4</v>
      </c>
      <c r="AS2" s="3" t="s">
        <v>5</v>
      </c>
      <c r="AU2" s="3" t="s">
        <v>12</v>
      </c>
      <c r="AV2" s="3" t="s">
        <v>13</v>
      </c>
      <c r="AW2" s="3" t="s">
        <v>6</v>
      </c>
      <c r="AX2" s="3" t="s">
        <v>7</v>
      </c>
      <c r="AY2" s="3" t="s">
        <v>8</v>
      </c>
      <c r="AZ2" s="3" t="s">
        <v>9</v>
      </c>
      <c r="BA2" s="3" t="s">
        <v>10</v>
      </c>
      <c r="BB2" s="3" t="s">
        <v>11</v>
      </c>
      <c r="BC2" s="3" t="s">
        <v>0</v>
      </c>
      <c r="BD2" s="3" t="s">
        <v>1</v>
      </c>
      <c r="BE2" s="3" t="s">
        <v>2</v>
      </c>
      <c r="BF2" s="3" t="s">
        <v>3</v>
      </c>
      <c r="BG2" s="3" t="s">
        <v>4</v>
      </c>
      <c r="BH2" s="3" t="s">
        <v>5</v>
      </c>
    </row>
    <row r="3" spans="1:60" ht="18" hidden="1" customHeight="1">
      <c r="A3" s="6">
        <v>1</v>
      </c>
      <c r="B3" s="146">
        <v>2200.59</v>
      </c>
      <c r="C3" s="146">
        <v>2310.62</v>
      </c>
      <c r="D3" s="146">
        <v>2426.15</v>
      </c>
      <c r="E3" s="146">
        <v>2547.46</v>
      </c>
      <c r="F3" s="146">
        <v>2674.83</v>
      </c>
      <c r="G3" s="146">
        <v>2808.57</v>
      </c>
      <c r="H3" s="146">
        <v>2949</v>
      </c>
      <c r="I3" s="146">
        <v>3061.0619999999999</v>
      </c>
      <c r="J3" s="146">
        <v>3102.3863369999999</v>
      </c>
      <c r="K3" s="146">
        <v>3144.2685525495003</v>
      </c>
      <c r="L3" s="146">
        <v>3186.7161780089186</v>
      </c>
      <c r="M3" s="146">
        <v>3298.2512442392303</v>
      </c>
      <c r="O3" s="119"/>
      <c r="P3" s="4">
        <v>1</v>
      </c>
      <c r="Q3" s="5">
        <v>1996</v>
      </c>
      <c r="R3" s="5">
        <v>2095.8000000000002</v>
      </c>
      <c r="S3" s="5">
        <v>2200.59</v>
      </c>
      <c r="T3" s="5">
        <v>2310.62</v>
      </c>
      <c r="U3" s="5">
        <v>2426.15</v>
      </c>
      <c r="V3" s="5">
        <v>2547.46</v>
      </c>
      <c r="W3" s="5">
        <v>2674.83</v>
      </c>
      <c r="X3" s="5">
        <v>2808.57</v>
      </c>
      <c r="Y3" s="5">
        <v>2949</v>
      </c>
      <c r="Z3" s="5">
        <v>3007.98</v>
      </c>
      <c r="AA3" s="5">
        <v>3048.59</v>
      </c>
      <c r="AB3" s="5">
        <v>3089.74</v>
      </c>
      <c r="AC3" s="5">
        <v>3131.46</v>
      </c>
      <c r="AD3" s="5">
        <v>3241.06</v>
      </c>
      <c r="AF3" s="5" t="e">
        <f>#REF!-Q3</f>
        <v>#REF!</v>
      </c>
      <c r="AG3" s="5" t="e">
        <f>#REF!-R3</f>
        <v>#REF!</v>
      </c>
      <c r="AH3" s="5">
        <f t="shared" ref="AH3:AS18" si="0">B3-S3</f>
        <v>0</v>
      </c>
      <c r="AI3" s="5">
        <f t="shared" si="0"/>
        <v>0</v>
      </c>
      <c r="AJ3" s="5">
        <f t="shared" si="0"/>
        <v>0</v>
      </c>
      <c r="AK3" s="5">
        <f t="shared" si="0"/>
        <v>0</v>
      </c>
      <c r="AL3" s="5">
        <f t="shared" si="0"/>
        <v>0</v>
      </c>
      <c r="AM3" s="5">
        <f t="shared" si="0"/>
        <v>0</v>
      </c>
      <c r="AN3" s="5">
        <f t="shared" si="0"/>
        <v>0</v>
      </c>
      <c r="AO3" s="5">
        <f t="shared" si="0"/>
        <v>53.08199999999988</v>
      </c>
      <c r="AP3" s="5">
        <f t="shared" si="0"/>
        <v>53.796336999999767</v>
      </c>
      <c r="AQ3" s="5">
        <f t="shared" si="0"/>
        <v>54.528552549500546</v>
      </c>
      <c r="AR3" s="5">
        <f t="shared" si="0"/>
        <v>55.256178008918596</v>
      </c>
      <c r="AS3" s="5">
        <f t="shared" si="0"/>
        <v>57.1912442392304</v>
      </c>
      <c r="AT3" s="5"/>
      <c r="AU3" s="119" t="e">
        <f>#REF!/Q3-1</f>
        <v>#REF!</v>
      </c>
      <c r="AV3" s="119" t="e">
        <f>#REF!/R3-1</f>
        <v>#REF!</v>
      </c>
      <c r="AW3" s="119">
        <f t="shared" ref="AW3:BH18" si="1">B3/S3-1</f>
        <v>0</v>
      </c>
      <c r="AX3" s="119">
        <f t="shared" si="1"/>
        <v>0</v>
      </c>
      <c r="AY3" s="119">
        <f t="shared" si="1"/>
        <v>0</v>
      </c>
      <c r="AZ3" s="119">
        <f t="shared" si="1"/>
        <v>0</v>
      </c>
      <c r="BA3" s="119">
        <f t="shared" si="1"/>
        <v>0</v>
      </c>
      <c r="BB3" s="119">
        <f t="shared" si="1"/>
        <v>0</v>
      </c>
      <c r="BC3" s="119">
        <f t="shared" si="1"/>
        <v>0</v>
      </c>
      <c r="BD3" s="119">
        <f t="shared" si="1"/>
        <v>1.7647058823529349E-2</v>
      </c>
      <c r="BE3" s="119">
        <f t="shared" si="1"/>
        <v>1.7646301076891246E-2</v>
      </c>
      <c r="BF3" s="119">
        <f t="shared" si="1"/>
        <v>1.7648265727698842E-2</v>
      </c>
      <c r="BG3" s="119">
        <f t="shared" si="1"/>
        <v>1.7645500184871876E-2</v>
      </c>
      <c r="BH3" s="119">
        <f t="shared" si="1"/>
        <v>1.7645845568804663E-2</v>
      </c>
    </row>
    <row r="4" spans="1:60" ht="18" hidden="1" customHeight="1">
      <c r="A4" s="6">
        <v>2</v>
      </c>
      <c r="B4" s="146">
        <v>2224.85</v>
      </c>
      <c r="C4" s="146">
        <v>2336.09</v>
      </c>
      <c r="D4" s="146">
        <v>2452.89</v>
      </c>
      <c r="E4" s="146">
        <v>2575.54</v>
      </c>
      <c r="F4" s="146">
        <v>2704.31</v>
      </c>
      <c r="G4" s="146">
        <v>2839.53</v>
      </c>
      <c r="H4" s="146">
        <v>2981.51</v>
      </c>
      <c r="I4" s="146">
        <v>3094.8073800000002</v>
      </c>
      <c r="J4" s="146">
        <v>3136.5872796300005</v>
      </c>
      <c r="K4" s="146">
        <v>3178.9312079050055</v>
      </c>
      <c r="L4" s="146">
        <v>3221.8467792117235</v>
      </c>
      <c r="M4" s="146">
        <v>3334.6114164841338</v>
      </c>
      <c r="O4" s="119"/>
      <c r="P4" s="4">
        <v>2</v>
      </c>
      <c r="Q4" s="5">
        <v>2018</v>
      </c>
      <c r="R4" s="5">
        <v>2118.9</v>
      </c>
      <c r="S4" s="5">
        <v>2224.85</v>
      </c>
      <c r="T4" s="5">
        <v>2336.09</v>
      </c>
      <c r="U4" s="5">
        <v>2452.89</v>
      </c>
      <c r="V4" s="5">
        <v>2575.54</v>
      </c>
      <c r="W4" s="5">
        <v>2704.31</v>
      </c>
      <c r="X4" s="5">
        <v>2839.53</v>
      </c>
      <c r="Y4" s="5">
        <v>2981.51</v>
      </c>
      <c r="Z4" s="5">
        <v>3041.14</v>
      </c>
      <c r="AA4" s="5">
        <v>3082.19</v>
      </c>
      <c r="AB4" s="5">
        <v>3123.8</v>
      </c>
      <c r="AC4" s="5">
        <v>3165.97</v>
      </c>
      <c r="AD4" s="5">
        <v>3276.78</v>
      </c>
      <c r="AF4" s="5" t="e">
        <f>#REF!-Q4</f>
        <v>#REF!</v>
      </c>
      <c r="AG4" s="5" t="e">
        <f>#REF!-R4</f>
        <v>#REF!</v>
      </c>
      <c r="AH4" s="5">
        <f t="shared" si="0"/>
        <v>0</v>
      </c>
      <c r="AI4" s="5">
        <f t="shared" si="0"/>
        <v>0</v>
      </c>
      <c r="AJ4" s="5">
        <f t="shared" si="0"/>
        <v>0</v>
      </c>
      <c r="AK4" s="5">
        <f t="shared" si="0"/>
        <v>0</v>
      </c>
      <c r="AL4" s="5">
        <f t="shared" si="0"/>
        <v>0</v>
      </c>
      <c r="AM4" s="5">
        <f t="shared" si="0"/>
        <v>0</v>
      </c>
      <c r="AN4" s="5">
        <f t="shared" si="0"/>
        <v>0</v>
      </c>
      <c r="AO4" s="5">
        <f t="shared" si="0"/>
        <v>53.667380000000321</v>
      </c>
      <c r="AP4" s="5">
        <f t="shared" si="0"/>
        <v>54.397279630000412</v>
      </c>
      <c r="AQ4" s="5">
        <f t="shared" si="0"/>
        <v>55.13120790500534</v>
      </c>
      <c r="AR4" s="5">
        <f t="shared" si="0"/>
        <v>55.876779211723715</v>
      </c>
      <c r="AS4" s="5">
        <f t="shared" si="0"/>
        <v>57.83141648413357</v>
      </c>
      <c r="AT4" s="5"/>
      <c r="AU4" s="119" t="e">
        <f>#REF!/Q4-1</f>
        <v>#REF!</v>
      </c>
      <c r="AV4" s="119" t="e">
        <f>#REF!/R4-1</f>
        <v>#REF!</v>
      </c>
      <c r="AW4" s="119">
        <f t="shared" si="1"/>
        <v>0</v>
      </c>
      <c r="AX4" s="119">
        <f t="shared" si="1"/>
        <v>0</v>
      </c>
      <c r="AY4" s="119">
        <f t="shared" si="1"/>
        <v>0</v>
      </c>
      <c r="AZ4" s="119">
        <f t="shared" si="1"/>
        <v>0</v>
      </c>
      <c r="BA4" s="119">
        <f t="shared" si="1"/>
        <v>0</v>
      </c>
      <c r="BB4" s="119">
        <f t="shared" si="1"/>
        <v>0</v>
      </c>
      <c r="BC4" s="119">
        <f t="shared" si="1"/>
        <v>0</v>
      </c>
      <c r="BD4" s="119">
        <f t="shared" si="1"/>
        <v>1.7647125748896819E-2</v>
      </c>
      <c r="BE4" s="119">
        <f t="shared" si="1"/>
        <v>1.7648905365989842E-2</v>
      </c>
      <c r="BF4" s="119">
        <f t="shared" si="1"/>
        <v>1.7648763654845245E-2</v>
      </c>
      <c r="BG4" s="119">
        <f t="shared" si="1"/>
        <v>1.7649181518373025E-2</v>
      </c>
      <c r="BH4" s="119">
        <f t="shared" si="1"/>
        <v>1.7648855426404486E-2</v>
      </c>
    </row>
    <row r="5" spans="1:60" ht="18" hidden="1" customHeight="1">
      <c r="A5" s="6">
        <v>3</v>
      </c>
      <c r="B5" s="146">
        <v>2252.41</v>
      </c>
      <c r="C5" s="146">
        <v>2365.0300000000002</v>
      </c>
      <c r="D5" s="146">
        <v>2483.2800000000002</v>
      </c>
      <c r="E5" s="146">
        <v>2607.44</v>
      </c>
      <c r="F5" s="146">
        <v>2737.82</v>
      </c>
      <c r="G5" s="146">
        <v>2874.71</v>
      </c>
      <c r="H5" s="146">
        <v>3018.44</v>
      </c>
      <c r="I5" s="146">
        <v>3133.1407200000003</v>
      </c>
      <c r="J5" s="146">
        <v>3175.4381197200005</v>
      </c>
      <c r="K5" s="146">
        <v>3218.3065343362209</v>
      </c>
      <c r="L5" s="146">
        <v>3261.7536725497603</v>
      </c>
      <c r="M5" s="146">
        <v>3375.9150510890017</v>
      </c>
      <c r="O5" s="119"/>
      <c r="P5" s="4">
        <v>3</v>
      </c>
      <c r="Q5" s="5">
        <v>2043</v>
      </c>
      <c r="R5" s="5">
        <v>2145.15</v>
      </c>
      <c r="S5" s="5">
        <v>2252.41</v>
      </c>
      <c r="T5" s="5">
        <v>2365.0300000000002</v>
      </c>
      <c r="U5" s="5">
        <v>2483.2800000000002</v>
      </c>
      <c r="V5" s="5">
        <v>2607.44</v>
      </c>
      <c r="W5" s="5">
        <v>2737.82</v>
      </c>
      <c r="X5" s="5">
        <v>2874.71</v>
      </c>
      <c r="Y5" s="5">
        <v>3018.44</v>
      </c>
      <c r="Z5" s="5">
        <v>3078.81</v>
      </c>
      <c r="AA5" s="5">
        <v>3120.37</v>
      </c>
      <c r="AB5" s="5">
        <v>3162.5</v>
      </c>
      <c r="AC5" s="5">
        <v>3205.19</v>
      </c>
      <c r="AD5" s="5">
        <v>3317.37</v>
      </c>
      <c r="AF5" s="5" t="e">
        <f>#REF!-Q5</f>
        <v>#REF!</v>
      </c>
      <c r="AG5" s="5" t="e">
        <f>#REF!-R5</f>
        <v>#REF!</v>
      </c>
      <c r="AH5" s="5">
        <f t="shared" si="0"/>
        <v>0</v>
      </c>
      <c r="AI5" s="5">
        <f t="shared" si="0"/>
        <v>0</v>
      </c>
      <c r="AJ5" s="5">
        <f t="shared" si="0"/>
        <v>0</v>
      </c>
      <c r="AK5" s="5">
        <f t="shared" si="0"/>
        <v>0</v>
      </c>
      <c r="AL5" s="5">
        <f t="shared" si="0"/>
        <v>0</v>
      </c>
      <c r="AM5" s="5">
        <f t="shared" si="0"/>
        <v>0</v>
      </c>
      <c r="AN5" s="5">
        <f t="shared" si="0"/>
        <v>0</v>
      </c>
      <c r="AO5" s="5">
        <f t="shared" si="0"/>
        <v>54.330720000000383</v>
      </c>
      <c r="AP5" s="5">
        <f t="shared" si="0"/>
        <v>55.068119720000595</v>
      </c>
      <c r="AQ5" s="5">
        <f t="shared" si="0"/>
        <v>55.806534336220921</v>
      </c>
      <c r="AR5" s="5">
        <f t="shared" si="0"/>
        <v>56.563672549760213</v>
      </c>
      <c r="AS5" s="5">
        <f t="shared" si="0"/>
        <v>58.545051089001845</v>
      </c>
      <c r="AT5" s="5"/>
      <c r="AU5" s="119" t="e">
        <f>#REF!/Q5-1</f>
        <v>#REF!</v>
      </c>
      <c r="AV5" s="119" t="e">
        <f>#REF!/R5-1</f>
        <v>#REF!</v>
      </c>
      <c r="AW5" s="119">
        <f t="shared" si="1"/>
        <v>0</v>
      </c>
      <c r="AX5" s="119">
        <f t="shared" si="1"/>
        <v>0</v>
      </c>
      <c r="AY5" s="119">
        <f t="shared" si="1"/>
        <v>0</v>
      </c>
      <c r="AZ5" s="119">
        <f t="shared" si="1"/>
        <v>0</v>
      </c>
      <c r="BA5" s="119">
        <f t="shared" si="1"/>
        <v>0</v>
      </c>
      <c r="BB5" s="119">
        <f t="shared" si="1"/>
        <v>0</v>
      </c>
      <c r="BC5" s="119">
        <f t="shared" si="1"/>
        <v>0</v>
      </c>
      <c r="BD5" s="119">
        <f t="shared" si="1"/>
        <v>1.7646662184415574E-2</v>
      </c>
      <c r="BE5" s="119">
        <f t="shared" si="1"/>
        <v>1.7647945506462648E-2</v>
      </c>
      <c r="BF5" s="119">
        <f t="shared" si="1"/>
        <v>1.7646334967974964E-2</v>
      </c>
      <c r="BG5" s="119">
        <f t="shared" si="1"/>
        <v>1.7647525591231839E-2</v>
      </c>
      <c r="BH5" s="119">
        <f t="shared" si="1"/>
        <v>1.7648031750755022E-2</v>
      </c>
    </row>
    <row r="6" spans="1:60" ht="18" hidden="1" customHeight="1">
      <c r="A6" s="6">
        <v>4</v>
      </c>
      <c r="B6" s="146">
        <v>2278.87</v>
      </c>
      <c r="C6" s="146">
        <v>2392.81</v>
      </c>
      <c r="D6" s="146">
        <v>2512.4499999999998</v>
      </c>
      <c r="E6" s="146">
        <v>2638.07</v>
      </c>
      <c r="F6" s="146">
        <v>2769.98</v>
      </c>
      <c r="G6" s="146">
        <v>2908.48</v>
      </c>
      <c r="H6" s="146">
        <v>3053.9</v>
      </c>
      <c r="I6" s="146">
        <v>3169.9482000000003</v>
      </c>
      <c r="J6" s="146">
        <v>3212.7425007000006</v>
      </c>
      <c r="K6" s="146">
        <v>3256.1145244594509</v>
      </c>
      <c r="L6" s="146">
        <v>3300.0720705396539</v>
      </c>
      <c r="M6" s="146">
        <v>3415.5745930085413</v>
      </c>
      <c r="O6" s="119"/>
      <c r="P6" s="4">
        <v>4</v>
      </c>
      <c r="Q6" s="5">
        <v>2067</v>
      </c>
      <c r="R6" s="5">
        <v>2170.35</v>
      </c>
      <c r="S6" s="5">
        <v>2278.87</v>
      </c>
      <c r="T6" s="5">
        <v>2392.81</v>
      </c>
      <c r="U6" s="5">
        <v>2512.4499999999998</v>
      </c>
      <c r="V6" s="5">
        <v>2638.07</v>
      </c>
      <c r="W6" s="5">
        <v>2769.98</v>
      </c>
      <c r="X6" s="5">
        <v>2908.48</v>
      </c>
      <c r="Y6" s="5">
        <v>3053.9</v>
      </c>
      <c r="Z6" s="5">
        <v>3114.98</v>
      </c>
      <c r="AA6" s="5">
        <v>3157.03</v>
      </c>
      <c r="AB6" s="5">
        <v>3199.65</v>
      </c>
      <c r="AC6" s="5">
        <v>3242.85</v>
      </c>
      <c r="AD6" s="5">
        <v>3356.35</v>
      </c>
      <c r="AF6" s="5" t="e">
        <f>#REF!-Q6</f>
        <v>#REF!</v>
      </c>
      <c r="AG6" s="5" t="e">
        <f>#REF!-R6</f>
        <v>#REF!</v>
      </c>
      <c r="AH6" s="5">
        <f t="shared" si="0"/>
        <v>0</v>
      </c>
      <c r="AI6" s="5">
        <f t="shared" si="0"/>
        <v>0</v>
      </c>
      <c r="AJ6" s="5">
        <f t="shared" si="0"/>
        <v>0</v>
      </c>
      <c r="AK6" s="5">
        <f t="shared" si="0"/>
        <v>0</v>
      </c>
      <c r="AL6" s="5">
        <f t="shared" si="0"/>
        <v>0</v>
      </c>
      <c r="AM6" s="5">
        <f t="shared" si="0"/>
        <v>0</v>
      </c>
      <c r="AN6" s="5">
        <f t="shared" si="0"/>
        <v>0</v>
      </c>
      <c r="AO6" s="5">
        <f t="shared" si="0"/>
        <v>54.968200000000252</v>
      </c>
      <c r="AP6" s="5">
        <f t="shared" si="0"/>
        <v>55.712500700000419</v>
      </c>
      <c r="AQ6" s="5">
        <f t="shared" si="0"/>
        <v>56.464524459450786</v>
      </c>
      <c r="AR6" s="5">
        <f t="shared" si="0"/>
        <v>57.222070539653942</v>
      </c>
      <c r="AS6" s="5">
        <f t="shared" si="0"/>
        <v>59.224593008541433</v>
      </c>
      <c r="AT6" s="5"/>
      <c r="AU6" s="119" t="e">
        <f>#REF!/Q6-1</f>
        <v>#REF!</v>
      </c>
      <c r="AV6" s="119" t="e">
        <f>#REF!/R6-1</f>
        <v>#REF!</v>
      </c>
      <c r="AW6" s="119">
        <f t="shared" si="1"/>
        <v>0</v>
      </c>
      <c r="AX6" s="119">
        <f t="shared" si="1"/>
        <v>0</v>
      </c>
      <c r="AY6" s="119">
        <f t="shared" si="1"/>
        <v>0</v>
      </c>
      <c r="AZ6" s="119">
        <f t="shared" si="1"/>
        <v>0</v>
      </c>
      <c r="BA6" s="119">
        <f t="shared" si="1"/>
        <v>0</v>
      </c>
      <c r="BB6" s="119">
        <f t="shared" si="1"/>
        <v>0</v>
      </c>
      <c r="BC6" s="119">
        <f t="shared" si="1"/>
        <v>0</v>
      </c>
      <c r="BD6" s="119">
        <f t="shared" si="1"/>
        <v>1.7646405434384782E-2</v>
      </c>
      <c r="BE6" s="119">
        <f t="shared" si="1"/>
        <v>1.7647124259193125E-2</v>
      </c>
      <c r="BF6" s="119">
        <f t="shared" si="1"/>
        <v>1.7647094044489497E-2</v>
      </c>
      <c r="BG6" s="119">
        <f t="shared" si="1"/>
        <v>1.7645611280094453E-2</v>
      </c>
      <c r="BH6" s="119">
        <f t="shared" si="1"/>
        <v>1.7645535480072638E-2</v>
      </c>
    </row>
    <row r="7" spans="1:60" ht="18" hidden="1" customHeight="1">
      <c r="A7" s="6">
        <v>5</v>
      </c>
      <c r="B7" s="146">
        <v>2303.12</v>
      </c>
      <c r="C7" s="146">
        <v>2418.2800000000002</v>
      </c>
      <c r="D7" s="146">
        <v>2539.19</v>
      </c>
      <c r="E7" s="146">
        <v>2666.15</v>
      </c>
      <c r="F7" s="146">
        <v>2799.46</v>
      </c>
      <c r="G7" s="146">
        <v>2939.43</v>
      </c>
      <c r="H7" s="146">
        <v>3086.4</v>
      </c>
      <c r="I7" s="146">
        <v>3203.6832000000004</v>
      </c>
      <c r="J7" s="146">
        <v>3246.9329232000005</v>
      </c>
      <c r="K7" s="146">
        <v>3290.7665176632008</v>
      </c>
      <c r="L7" s="146">
        <v>3335.1918656516541</v>
      </c>
      <c r="M7" s="146">
        <v>3451.9235809494617</v>
      </c>
      <c r="O7" s="119"/>
      <c r="P7" s="4">
        <v>5</v>
      </c>
      <c r="Q7" s="5">
        <v>2089</v>
      </c>
      <c r="R7" s="5">
        <v>2193.4499999999998</v>
      </c>
      <c r="S7" s="5">
        <v>2303.12</v>
      </c>
      <c r="T7" s="5">
        <v>2418.2800000000002</v>
      </c>
      <c r="U7" s="5">
        <v>2539.19</v>
      </c>
      <c r="V7" s="5">
        <v>2666.15</v>
      </c>
      <c r="W7" s="5">
        <v>2799.46</v>
      </c>
      <c r="X7" s="5">
        <v>2939.43</v>
      </c>
      <c r="Y7" s="5">
        <v>3086.4</v>
      </c>
      <c r="Z7" s="5">
        <v>3148.13</v>
      </c>
      <c r="AA7" s="5">
        <v>3190.63</v>
      </c>
      <c r="AB7" s="5">
        <v>3233.71</v>
      </c>
      <c r="AC7" s="5">
        <v>3277.36</v>
      </c>
      <c r="AD7" s="5">
        <v>3392.07</v>
      </c>
      <c r="AF7" s="5" t="e">
        <f>#REF!-Q7</f>
        <v>#REF!</v>
      </c>
      <c r="AG7" s="5" t="e">
        <f>#REF!-R7</f>
        <v>#REF!</v>
      </c>
      <c r="AH7" s="5">
        <f t="shared" si="0"/>
        <v>0</v>
      </c>
      <c r="AI7" s="5">
        <f t="shared" si="0"/>
        <v>0</v>
      </c>
      <c r="AJ7" s="5">
        <f t="shared" si="0"/>
        <v>0</v>
      </c>
      <c r="AK7" s="5">
        <f t="shared" si="0"/>
        <v>0</v>
      </c>
      <c r="AL7" s="5">
        <f t="shared" si="0"/>
        <v>0</v>
      </c>
      <c r="AM7" s="5">
        <f t="shared" si="0"/>
        <v>0</v>
      </c>
      <c r="AN7" s="5">
        <f t="shared" si="0"/>
        <v>0</v>
      </c>
      <c r="AO7" s="5">
        <f t="shared" si="0"/>
        <v>55.553200000000288</v>
      </c>
      <c r="AP7" s="5">
        <f t="shared" si="0"/>
        <v>56.30292320000035</v>
      </c>
      <c r="AQ7" s="5">
        <f t="shared" si="0"/>
        <v>57.056517663200793</v>
      </c>
      <c r="AR7" s="5">
        <f t="shared" si="0"/>
        <v>57.83186565165397</v>
      </c>
      <c r="AS7" s="5">
        <f t="shared" si="0"/>
        <v>59.853580949461502</v>
      </c>
      <c r="AT7" s="5"/>
      <c r="AU7" s="119" t="e">
        <f>#REF!/Q7-1</f>
        <v>#REF!</v>
      </c>
      <c r="AV7" s="119" t="e">
        <f>#REF!/R7-1</f>
        <v>#REF!</v>
      </c>
      <c r="AW7" s="119">
        <f t="shared" si="1"/>
        <v>0</v>
      </c>
      <c r="AX7" s="119">
        <f t="shared" si="1"/>
        <v>0</v>
      </c>
      <c r="AY7" s="119">
        <f t="shared" si="1"/>
        <v>0</v>
      </c>
      <c r="AZ7" s="119">
        <f t="shared" si="1"/>
        <v>0</v>
      </c>
      <c r="BA7" s="119">
        <f t="shared" si="1"/>
        <v>0</v>
      </c>
      <c r="BB7" s="119">
        <f t="shared" si="1"/>
        <v>0</v>
      </c>
      <c r="BC7" s="119">
        <f t="shared" si="1"/>
        <v>0</v>
      </c>
      <c r="BD7" s="119">
        <f t="shared" si="1"/>
        <v>1.7646412314612281E-2</v>
      </c>
      <c r="BE7" s="119">
        <f t="shared" si="1"/>
        <v>1.7646334172248146E-2</v>
      </c>
      <c r="BF7" s="119">
        <f t="shared" si="1"/>
        <v>1.7644290200172774E-2</v>
      </c>
      <c r="BG7" s="119">
        <f t="shared" si="1"/>
        <v>1.764586912992594E-2</v>
      </c>
      <c r="BH7" s="119">
        <f t="shared" si="1"/>
        <v>1.7645149112330172E-2</v>
      </c>
    </row>
    <row r="8" spans="1:60" ht="18" hidden="1" customHeight="1">
      <c r="A8" s="6">
        <v>6</v>
      </c>
      <c r="B8" s="146">
        <v>2337.3000000000002</v>
      </c>
      <c r="C8" s="146">
        <v>2454.17</v>
      </c>
      <c r="D8" s="146">
        <v>2576.87</v>
      </c>
      <c r="E8" s="146">
        <v>2705.72</v>
      </c>
      <c r="F8" s="146">
        <v>2841</v>
      </c>
      <c r="G8" s="146">
        <v>2983.05</v>
      </c>
      <c r="H8" s="146">
        <v>3132.21</v>
      </c>
      <c r="I8" s="146">
        <v>3251.23398</v>
      </c>
      <c r="J8" s="146">
        <v>3295.12563873</v>
      </c>
      <c r="K8" s="146">
        <v>3339.6098348528553</v>
      </c>
      <c r="L8" s="146">
        <v>3384.694567623369</v>
      </c>
      <c r="M8" s="146">
        <v>3503.1588774901866</v>
      </c>
      <c r="O8" s="119"/>
      <c r="P8" s="4">
        <v>6</v>
      </c>
      <c r="Q8" s="5">
        <v>2120</v>
      </c>
      <c r="R8" s="5">
        <v>2226</v>
      </c>
      <c r="S8" s="5">
        <v>2337.3000000000002</v>
      </c>
      <c r="T8" s="5">
        <v>2454.17</v>
      </c>
      <c r="U8" s="5">
        <v>2576.87</v>
      </c>
      <c r="V8" s="5">
        <v>2705.72</v>
      </c>
      <c r="W8" s="5">
        <v>2841</v>
      </c>
      <c r="X8" s="5">
        <v>2983.05</v>
      </c>
      <c r="Y8" s="5">
        <v>3132.21</v>
      </c>
      <c r="Z8" s="5">
        <v>3194.85</v>
      </c>
      <c r="AA8" s="5">
        <v>3237.98</v>
      </c>
      <c r="AB8" s="5">
        <v>3281.69</v>
      </c>
      <c r="AC8" s="5">
        <v>3326</v>
      </c>
      <c r="AD8" s="5">
        <v>3442.41</v>
      </c>
      <c r="AF8" s="5" t="e">
        <f>#REF!-Q8</f>
        <v>#REF!</v>
      </c>
      <c r="AG8" s="5" t="e">
        <f>#REF!-R8</f>
        <v>#REF!</v>
      </c>
      <c r="AH8" s="5">
        <f t="shared" si="0"/>
        <v>0</v>
      </c>
      <c r="AI8" s="5">
        <f t="shared" si="0"/>
        <v>0</v>
      </c>
      <c r="AJ8" s="5">
        <f t="shared" si="0"/>
        <v>0</v>
      </c>
      <c r="AK8" s="5">
        <f t="shared" si="0"/>
        <v>0</v>
      </c>
      <c r="AL8" s="5">
        <f t="shared" si="0"/>
        <v>0</v>
      </c>
      <c r="AM8" s="5">
        <f t="shared" si="0"/>
        <v>0</v>
      </c>
      <c r="AN8" s="5">
        <f t="shared" si="0"/>
        <v>0</v>
      </c>
      <c r="AO8" s="5">
        <f t="shared" si="0"/>
        <v>56.383980000000065</v>
      </c>
      <c r="AP8" s="5">
        <f t="shared" si="0"/>
        <v>57.145638729999973</v>
      </c>
      <c r="AQ8" s="5">
        <f t="shared" si="0"/>
        <v>57.919834852855274</v>
      </c>
      <c r="AR8" s="5">
        <f t="shared" si="0"/>
        <v>58.694567623369039</v>
      </c>
      <c r="AS8" s="5">
        <f t="shared" si="0"/>
        <v>60.748877490186715</v>
      </c>
      <c r="AT8" s="5"/>
      <c r="AU8" s="119" t="e">
        <f>#REF!/Q8-1</f>
        <v>#REF!</v>
      </c>
      <c r="AV8" s="119" t="e">
        <f>#REF!/R8-1</f>
        <v>#REF!</v>
      </c>
      <c r="AW8" s="119">
        <f t="shared" si="1"/>
        <v>0</v>
      </c>
      <c r="AX8" s="119">
        <f t="shared" si="1"/>
        <v>0</v>
      </c>
      <c r="AY8" s="119">
        <f t="shared" si="1"/>
        <v>0</v>
      </c>
      <c r="AZ8" s="119">
        <f t="shared" si="1"/>
        <v>0</v>
      </c>
      <c r="BA8" s="119">
        <f t="shared" si="1"/>
        <v>0</v>
      </c>
      <c r="BB8" s="119">
        <f t="shared" si="1"/>
        <v>0</v>
      </c>
      <c r="BC8" s="119">
        <f t="shared" si="1"/>
        <v>0</v>
      </c>
      <c r="BD8" s="119">
        <f t="shared" si="1"/>
        <v>1.7648396638339836E-2</v>
      </c>
      <c r="BE8" s="119">
        <f t="shared" si="1"/>
        <v>1.7648545923693248E-2</v>
      </c>
      <c r="BF8" s="119">
        <f t="shared" si="1"/>
        <v>1.7649392493762406E-2</v>
      </c>
      <c r="BG8" s="119">
        <f t="shared" si="1"/>
        <v>1.7647194114061682E-2</v>
      </c>
      <c r="BH8" s="119">
        <f t="shared" si="1"/>
        <v>1.7647194114061682E-2</v>
      </c>
    </row>
    <row r="9" spans="1:60" ht="18" hidden="1" customHeight="1">
      <c r="A9" s="6">
        <v>7</v>
      </c>
      <c r="B9" s="146">
        <v>2371.48</v>
      </c>
      <c r="C9" s="146">
        <v>2490.0500000000002</v>
      </c>
      <c r="D9" s="146">
        <v>2614.5500000000002</v>
      </c>
      <c r="E9" s="146">
        <v>2745.28</v>
      </c>
      <c r="F9" s="146">
        <v>2882.55</v>
      </c>
      <c r="G9" s="146">
        <v>3026.67</v>
      </c>
      <c r="H9" s="146">
        <v>3178.01</v>
      </c>
      <c r="I9" s="146">
        <v>3298.7743800000003</v>
      </c>
      <c r="J9" s="146">
        <v>3343.3078341300006</v>
      </c>
      <c r="K9" s="146">
        <v>3388.442489890756</v>
      </c>
      <c r="L9" s="146">
        <v>3434.1864635042812</v>
      </c>
      <c r="M9" s="146">
        <v>3554.3829897269306</v>
      </c>
      <c r="O9" s="119"/>
      <c r="P9" s="4">
        <v>7</v>
      </c>
      <c r="Q9" s="5">
        <v>2151</v>
      </c>
      <c r="R9" s="5">
        <v>2258.5500000000002</v>
      </c>
      <c r="S9" s="5">
        <v>2371.48</v>
      </c>
      <c r="T9" s="5">
        <v>2490.0500000000002</v>
      </c>
      <c r="U9" s="5">
        <v>2614.5500000000002</v>
      </c>
      <c r="V9" s="5">
        <v>2745.28</v>
      </c>
      <c r="W9" s="5">
        <v>2882.55</v>
      </c>
      <c r="X9" s="5">
        <v>3026.67</v>
      </c>
      <c r="Y9" s="5">
        <v>3178.01</v>
      </c>
      <c r="Z9" s="5">
        <v>3241.57</v>
      </c>
      <c r="AA9" s="5">
        <v>3285.33</v>
      </c>
      <c r="AB9" s="5">
        <v>3329.68</v>
      </c>
      <c r="AC9" s="5">
        <v>3374.63</v>
      </c>
      <c r="AD9" s="5">
        <v>3492.74</v>
      </c>
      <c r="AF9" s="5" t="e">
        <f>#REF!-Q9</f>
        <v>#REF!</v>
      </c>
      <c r="AG9" s="5" t="e">
        <f>#REF!-R9</f>
        <v>#REF!</v>
      </c>
      <c r="AH9" s="5">
        <f t="shared" si="0"/>
        <v>0</v>
      </c>
      <c r="AI9" s="5">
        <f t="shared" si="0"/>
        <v>0</v>
      </c>
      <c r="AJ9" s="5">
        <f t="shared" si="0"/>
        <v>0</v>
      </c>
      <c r="AK9" s="5">
        <f t="shared" si="0"/>
        <v>0</v>
      </c>
      <c r="AL9" s="5">
        <f t="shared" si="0"/>
        <v>0</v>
      </c>
      <c r="AM9" s="5">
        <f t="shared" si="0"/>
        <v>0</v>
      </c>
      <c r="AN9" s="5">
        <f t="shared" si="0"/>
        <v>0</v>
      </c>
      <c r="AO9" s="5">
        <f t="shared" si="0"/>
        <v>57.204380000000128</v>
      </c>
      <c r="AP9" s="5">
        <f t="shared" si="0"/>
        <v>57.977834130000701</v>
      </c>
      <c r="AQ9" s="5">
        <f t="shared" si="0"/>
        <v>58.762489890756115</v>
      </c>
      <c r="AR9" s="5">
        <f t="shared" si="0"/>
        <v>59.556463504281055</v>
      </c>
      <c r="AS9" s="5">
        <f t="shared" si="0"/>
        <v>61.642989726930864</v>
      </c>
      <c r="AT9" s="5"/>
      <c r="AU9" s="119" t="e">
        <f>#REF!/Q9-1</f>
        <v>#REF!</v>
      </c>
      <c r="AV9" s="119" t="e">
        <f>#REF!/R9-1</f>
        <v>#REF!</v>
      </c>
      <c r="AW9" s="119">
        <f t="shared" si="1"/>
        <v>0</v>
      </c>
      <c r="AX9" s="119">
        <f t="shared" si="1"/>
        <v>0</v>
      </c>
      <c r="AY9" s="119">
        <f t="shared" si="1"/>
        <v>0</v>
      </c>
      <c r="AZ9" s="119">
        <f t="shared" si="1"/>
        <v>0</v>
      </c>
      <c r="BA9" s="119">
        <f t="shared" si="1"/>
        <v>0</v>
      </c>
      <c r="BB9" s="119">
        <f t="shared" si="1"/>
        <v>0</v>
      </c>
      <c r="BC9" s="119">
        <f t="shared" si="1"/>
        <v>0</v>
      </c>
      <c r="BD9" s="119">
        <f t="shared" si="1"/>
        <v>1.764712161082449E-2</v>
      </c>
      <c r="BE9" s="119">
        <f t="shared" si="1"/>
        <v>1.7647491767950552E-2</v>
      </c>
      <c r="BF9" s="119">
        <f t="shared" si="1"/>
        <v>1.7648089273070156E-2</v>
      </c>
      <c r="BG9" s="119">
        <f t="shared" si="1"/>
        <v>1.7648294332795356E-2</v>
      </c>
      <c r="BH9" s="119">
        <f t="shared" si="1"/>
        <v>1.7648891622889407E-2</v>
      </c>
    </row>
    <row r="10" spans="1:60" ht="18" hidden="1" customHeight="1">
      <c r="A10" s="6">
        <v>8</v>
      </c>
      <c r="B10" s="146">
        <v>2407.86</v>
      </c>
      <c r="C10" s="146">
        <v>2528.25</v>
      </c>
      <c r="D10" s="146">
        <v>2654.67</v>
      </c>
      <c r="E10" s="146">
        <v>2787.4</v>
      </c>
      <c r="F10" s="146">
        <v>2926.77</v>
      </c>
      <c r="G10" s="146">
        <v>3073.11</v>
      </c>
      <c r="H10" s="146">
        <v>3226.76</v>
      </c>
      <c r="I10" s="146">
        <v>3349.3768800000003</v>
      </c>
      <c r="J10" s="146">
        <v>3394.5934678800004</v>
      </c>
      <c r="K10" s="146">
        <v>3440.4204796963804</v>
      </c>
      <c r="L10" s="146">
        <v>3486.866156172282</v>
      </c>
      <c r="M10" s="146">
        <v>3608.9064716383114</v>
      </c>
      <c r="O10" s="119"/>
      <c r="P10" s="4">
        <v>8</v>
      </c>
      <c r="Q10" s="5">
        <v>2184</v>
      </c>
      <c r="R10" s="5">
        <v>2293.1999999999998</v>
      </c>
      <c r="S10" s="5">
        <v>2407.86</v>
      </c>
      <c r="T10" s="5">
        <v>2528.25</v>
      </c>
      <c r="U10" s="5">
        <v>2654.67</v>
      </c>
      <c r="V10" s="5">
        <v>2787.4</v>
      </c>
      <c r="W10" s="5">
        <v>2926.77</v>
      </c>
      <c r="X10" s="5">
        <v>3073.11</v>
      </c>
      <c r="Y10" s="5">
        <v>3226.76</v>
      </c>
      <c r="Z10" s="5">
        <v>3291.3</v>
      </c>
      <c r="AA10" s="5">
        <v>3335.73</v>
      </c>
      <c r="AB10" s="5">
        <v>3380.76</v>
      </c>
      <c r="AC10" s="5">
        <v>3426.4</v>
      </c>
      <c r="AD10" s="5">
        <v>3546.33</v>
      </c>
      <c r="AF10" s="5" t="e">
        <f>#REF!-Q10</f>
        <v>#REF!</v>
      </c>
      <c r="AG10" s="5" t="e">
        <f>#REF!-R10</f>
        <v>#REF!</v>
      </c>
      <c r="AH10" s="5">
        <f t="shared" si="0"/>
        <v>0</v>
      </c>
      <c r="AI10" s="5">
        <f t="shared" si="0"/>
        <v>0</v>
      </c>
      <c r="AJ10" s="5">
        <f t="shared" si="0"/>
        <v>0</v>
      </c>
      <c r="AK10" s="5">
        <f t="shared" si="0"/>
        <v>0</v>
      </c>
      <c r="AL10" s="5">
        <f t="shared" si="0"/>
        <v>0</v>
      </c>
      <c r="AM10" s="5">
        <f t="shared" si="0"/>
        <v>0</v>
      </c>
      <c r="AN10" s="5">
        <f t="shared" si="0"/>
        <v>0</v>
      </c>
      <c r="AO10" s="5">
        <f t="shared" si="0"/>
        <v>58.076880000000074</v>
      </c>
      <c r="AP10" s="5">
        <f t="shared" si="0"/>
        <v>58.863467880000371</v>
      </c>
      <c r="AQ10" s="5">
        <f t="shared" si="0"/>
        <v>59.660479696380207</v>
      </c>
      <c r="AR10" s="5">
        <f t="shared" si="0"/>
        <v>60.466156172281899</v>
      </c>
      <c r="AS10" s="5">
        <f t="shared" si="0"/>
        <v>62.576471638311432</v>
      </c>
      <c r="AT10" s="5"/>
      <c r="AU10" s="119" t="e">
        <f>#REF!/Q10-1</f>
        <v>#REF!</v>
      </c>
      <c r="AV10" s="119" t="e">
        <f>#REF!/R10-1</f>
        <v>#REF!</v>
      </c>
      <c r="AW10" s="119">
        <f t="shared" si="1"/>
        <v>0</v>
      </c>
      <c r="AX10" s="119">
        <f t="shared" si="1"/>
        <v>0</v>
      </c>
      <c r="AY10" s="119">
        <f t="shared" si="1"/>
        <v>0</v>
      </c>
      <c r="AZ10" s="119">
        <f t="shared" si="1"/>
        <v>0</v>
      </c>
      <c r="BA10" s="119">
        <f t="shared" si="1"/>
        <v>0</v>
      </c>
      <c r="BB10" s="119">
        <f t="shared" si="1"/>
        <v>0</v>
      </c>
      <c r="BC10" s="119">
        <f t="shared" si="1"/>
        <v>0</v>
      </c>
      <c r="BD10" s="119">
        <f t="shared" si="1"/>
        <v>1.7645574696928179E-2</v>
      </c>
      <c r="BE10" s="119">
        <f t="shared" si="1"/>
        <v>1.7646352636454532E-2</v>
      </c>
      <c r="BF10" s="119">
        <f t="shared" si="1"/>
        <v>1.7647061517641172E-2</v>
      </c>
      <c r="BG10" s="119">
        <f t="shared" si="1"/>
        <v>1.7647138738116297E-2</v>
      </c>
      <c r="BH10" s="119">
        <f t="shared" si="1"/>
        <v>1.764541699117439E-2</v>
      </c>
    </row>
    <row r="11" spans="1:60" ht="18" hidden="1" customHeight="1">
      <c r="A11" s="6">
        <v>9</v>
      </c>
      <c r="B11" s="146">
        <v>2447.5500000000002</v>
      </c>
      <c r="C11" s="146">
        <v>2569.9299999999998</v>
      </c>
      <c r="D11" s="146">
        <v>2698.42</v>
      </c>
      <c r="E11" s="146">
        <v>2833.35</v>
      </c>
      <c r="F11" s="146">
        <v>2975.01</v>
      </c>
      <c r="G11" s="146">
        <v>3123.76</v>
      </c>
      <c r="H11" s="146">
        <v>3279.95</v>
      </c>
      <c r="I11" s="146">
        <v>3404.5880999999999</v>
      </c>
      <c r="J11" s="146">
        <v>3450.5500393500001</v>
      </c>
      <c r="K11" s="146">
        <v>3497.1324648812256</v>
      </c>
      <c r="L11" s="146">
        <v>3544.3437531571226</v>
      </c>
      <c r="M11" s="146">
        <v>3668.3957845176215</v>
      </c>
      <c r="O11" s="119"/>
      <c r="P11" s="4">
        <v>9</v>
      </c>
      <c r="Q11" s="5">
        <v>2220</v>
      </c>
      <c r="R11" s="5">
        <v>2331</v>
      </c>
      <c r="S11" s="5">
        <v>2447.5500000000002</v>
      </c>
      <c r="T11" s="5">
        <v>2569.9299999999998</v>
      </c>
      <c r="U11" s="5">
        <v>2698.42</v>
      </c>
      <c r="V11" s="5">
        <v>2833.35</v>
      </c>
      <c r="W11" s="5">
        <v>2975.01</v>
      </c>
      <c r="X11" s="5">
        <v>3123.76</v>
      </c>
      <c r="Y11" s="5">
        <v>3279.95</v>
      </c>
      <c r="Z11" s="5">
        <v>3345.55</v>
      </c>
      <c r="AA11" s="5">
        <v>3390.72</v>
      </c>
      <c r="AB11" s="5">
        <v>3436.49</v>
      </c>
      <c r="AC11" s="5">
        <v>3482.88</v>
      </c>
      <c r="AD11" s="5">
        <v>3604.78</v>
      </c>
      <c r="AF11" s="5" t="e">
        <f>#REF!-Q11</f>
        <v>#REF!</v>
      </c>
      <c r="AG11" s="5" t="e">
        <f>#REF!-R11</f>
        <v>#REF!</v>
      </c>
      <c r="AH11" s="5">
        <f t="shared" si="0"/>
        <v>0</v>
      </c>
      <c r="AI11" s="5">
        <f t="shared" si="0"/>
        <v>0</v>
      </c>
      <c r="AJ11" s="5">
        <f t="shared" si="0"/>
        <v>0</v>
      </c>
      <c r="AK11" s="5">
        <f t="shared" si="0"/>
        <v>0</v>
      </c>
      <c r="AL11" s="5">
        <f t="shared" si="0"/>
        <v>0</v>
      </c>
      <c r="AM11" s="5">
        <f t="shared" si="0"/>
        <v>0</v>
      </c>
      <c r="AN11" s="5">
        <f t="shared" si="0"/>
        <v>0</v>
      </c>
      <c r="AO11" s="5">
        <f t="shared" si="0"/>
        <v>59.038099999999758</v>
      </c>
      <c r="AP11" s="5">
        <f t="shared" si="0"/>
        <v>59.830039350000334</v>
      </c>
      <c r="AQ11" s="5">
        <f t="shared" si="0"/>
        <v>60.642464881225806</v>
      </c>
      <c r="AR11" s="5">
        <f t="shared" si="0"/>
        <v>61.463753157122483</v>
      </c>
      <c r="AS11" s="5">
        <f t="shared" si="0"/>
        <v>63.61578451762125</v>
      </c>
      <c r="AT11" s="5"/>
      <c r="AU11" s="119" t="e">
        <f>#REF!/Q11-1</f>
        <v>#REF!</v>
      </c>
      <c r="AV11" s="119" t="e">
        <f>#REF!/R11-1</f>
        <v>#REF!</v>
      </c>
      <c r="AW11" s="119">
        <f t="shared" si="1"/>
        <v>0</v>
      </c>
      <c r="AX11" s="119">
        <f t="shared" si="1"/>
        <v>0</v>
      </c>
      <c r="AY11" s="119">
        <f t="shared" si="1"/>
        <v>0</v>
      </c>
      <c r="AZ11" s="119">
        <f t="shared" si="1"/>
        <v>0</v>
      </c>
      <c r="BA11" s="119">
        <f t="shared" si="1"/>
        <v>0</v>
      </c>
      <c r="BB11" s="119">
        <f t="shared" si="1"/>
        <v>0</v>
      </c>
      <c r="BC11" s="119">
        <f t="shared" si="1"/>
        <v>0</v>
      </c>
      <c r="BD11" s="119">
        <f t="shared" si="1"/>
        <v>1.7646754644228935E-2</v>
      </c>
      <c r="BE11" s="119">
        <f t="shared" si="1"/>
        <v>1.7645231499504588E-2</v>
      </c>
      <c r="BF11" s="119">
        <f t="shared" si="1"/>
        <v>1.7646629229599364E-2</v>
      </c>
      <c r="BG11" s="119">
        <f t="shared" si="1"/>
        <v>1.76473932943777E-2</v>
      </c>
      <c r="BH11" s="119">
        <f t="shared" si="1"/>
        <v>1.7647619138372095E-2</v>
      </c>
    </row>
    <row r="12" spans="1:60" ht="18" hidden="1" customHeight="1">
      <c r="A12" s="6">
        <v>10</v>
      </c>
      <c r="B12" s="146">
        <v>2488.34</v>
      </c>
      <c r="C12" s="146">
        <v>2612.7600000000002</v>
      </c>
      <c r="D12" s="146">
        <v>2743.4</v>
      </c>
      <c r="E12" s="146">
        <v>2880.57</v>
      </c>
      <c r="F12" s="146">
        <v>3024.6</v>
      </c>
      <c r="G12" s="146">
        <v>3175.83</v>
      </c>
      <c r="H12" s="146">
        <v>3334.62</v>
      </c>
      <c r="I12" s="146">
        <v>3461.33556</v>
      </c>
      <c r="J12" s="146">
        <v>3508.06359006</v>
      </c>
      <c r="K12" s="146">
        <v>3555.4224485258101</v>
      </c>
      <c r="L12" s="146">
        <v>3603.4206515809087</v>
      </c>
      <c r="M12" s="146">
        <v>3729.5403743862403</v>
      </c>
      <c r="O12" s="119"/>
      <c r="P12" s="4">
        <v>10</v>
      </c>
      <c r="Q12" s="5">
        <v>2257</v>
      </c>
      <c r="R12" s="5">
        <v>2369.85</v>
      </c>
      <c r="S12" s="5">
        <v>2488.34</v>
      </c>
      <c r="T12" s="5">
        <v>2612.7600000000002</v>
      </c>
      <c r="U12" s="5">
        <v>2743.4</v>
      </c>
      <c r="V12" s="5">
        <v>2880.57</v>
      </c>
      <c r="W12" s="5">
        <v>3024.6</v>
      </c>
      <c r="X12" s="5">
        <v>3175.83</v>
      </c>
      <c r="Y12" s="5">
        <v>3334.62</v>
      </c>
      <c r="Z12" s="5">
        <v>3401.31</v>
      </c>
      <c r="AA12" s="5">
        <v>3447.23</v>
      </c>
      <c r="AB12" s="5">
        <v>3493.76</v>
      </c>
      <c r="AC12" s="5">
        <v>3540.93</v>
      </c>
      <c r="AD12" s="5">
        <v>3664.86</v>
      </c>
      <c r="AF12" s="5" t="e">
        <f>#REF!-Q12</f>
        <v>#REF!</v>
      </c>
      <c r="AG12" s="5" t="e">
        <f>#REF!-R12</f>
        <v>#REF!</v>
      </c>
      <c r="AH12" s="5">
        <f t="shared" si="0"/>
        <v>0</v>
      </c>
      <c r="AI12" s="5">
        <f t="shared" si="0"/>
        <v>0</v>
      </c>
      <c r="AJ12" s="5">
        <f t="shared" si="0"/>
        <v>0</v>
      </c>
      <c r="AK12" s="5">
        <f t="shared" si="0"/>
        <v>0</v>
      </c>
      <c r="AL12" s="5">
        <f t="shared" si="0"/>
        <v>0</v>
      </c>
      <c r="AM12" s="5">
        <f t="shared" si="0"/>
        <v>0</v>
      </c>
      <c r="AN12" s="5">
        <f t="shared" si="0"/>
        <v>0</v>
      </c>
      <c r="AO12" s="5">
        <f t="shared" si="0"/>
        <v>60.025560000000041</v>
      </c>
      <c r="AP12" s="5">
        <f t="shared" si="0"/>
        <v>60.833590060000006</v>
      </c>
      <c r="AQ12" s="5">
        <f t="shared" si="0"/>
        <v>61.66244852580985</v>
      </c>
      <c r="AR12" s="5">
        <f t="shared" si="0"/>
        <v>62.490651580908889</v>
      </c>
      <c r="AS12" s="5">
        <f t="shared" si="0"/>
        <v>64.680374386240146</v>
      </c>
      <c r="AT12" s="5"/>
      <c r="AU12" s="119" t="e">
        <f>#REF!/Q12-1</f>
        <v>#REF!</v>
      </c>
      <c r="AV12" s="119" t="e">
        <f>#REF!/R12-1</f>
        <v>#REF!</v>
      </c>
      <c r="AW12" s="119">
        <f t="shared" si="1"/>
        <v>0</v>
      </c>
      <c r="AX12" s="119">
        <f t="shared" si="1"/>
        <v>0</v>
      </c>
      <c r="AY12" s="119">
        <f t="shared" si="1"/>
        <v>0</v>
      </c>
      <c r="AZ12" s="119">
        <f t="shared" si="1"/>
        <v>0</v>
      </c>
      <c r="BA12" s="119">
        <f t="shared" si="1"/>
        <v>0</v>
      </c>
      <c r="BB12" s="119">
        <f t="shared" si="1"/>
        <v>0</v>
      </c>
      <c r="BC12" s="119">
        <f t="shared" si="1"/>
        <v>0</v>
      </c>
      <c r="BD12" s="119">
        <f t="shared" si="1"/>
        <v>1.7647776885964639E-2</v>
      </c>
      <c r="BE12" s="119">
        <f t="shared" si="1"/>
        <v>1.7647093480852805E-2</v>
      </c>
      <c r="BF12" s="119">
        <f t="shared" si="1"/>
        <v>1.7649308631906502E-2</v>
      </c>
      <c r="BG12" s="119">
        <f t="shared" si="1"/>
        <v>1.7648090072638789E-2</v>
      </c>
      <c r="BH12" s="119">
        <f t="shared" si="1"/>
        <v>1.7648798149517253E-2</v>
      </c>
    </row>
    <row r="13" spans="1:60" ht="18" hidden="1" customHeight="1">
      <c r="A13" s="6">
        <v>11</v>
      </c>
      <c r="B13" s="146">
        <v>2536.85</v>
      </c>
      <c r="C13" s="146">
        <v>2663.7</v>
      </c>
      <c r="D13" s="146">
        <v>2796.88</v>
      </c>
      <c r="E13" s="146">
        <v>2936.72</v>
      </c>
      <c r="F13" s="146">
        <v>3083.56</v>
      </c>
      <c r="G13" s="146">
        <v>3237.74</v>
      </c>
      <c r="H13" s="146">
        <v>3399.62</v>
      </c>
      <c r="I13" s="146">
        <v>3528.8055599999998</v>
      </c>
      <c r="J13" s="146">
        <v>3576.4444350600002</v>
      </c>
      <c r="K13" s="146">
        <v>3624.7264349333104</v>
      </c>
      <c r="L13" s="146">
        <v>3673.6602418049106</v>
      </c>
      <c r="M13" s="146">
        <v>3802.2383502680823</v>
      </c>
      <c r="O13" s="119"/>
      <c r="P13" s="4">
        <v>11</v>
      </c>
      <c r="Q13" s="5">
        <v>2301</v>
      </c>
      <c r="R13" s="5">
        <v>2416.0500000000002</v>
      </c>
      <c r="S13" s="5">
        <v>2536.85</v>
      </c>
      <c r="T13" s="5">
        <v>2663.7</v>
      </c>
      <c r="U13" s="5">
        <v>2796.88</v>
      </c>
      <c r="V13" s="5">
        <v>2936.72</v>
      </c>
      <c r="W13" s="5">
        <v>3083.56</v>
      </c>
      <c r="X13" s="5">
        <v>3237.74</v>
      </c>
      <c r="Y13" s="5">
        <v>3399.62</v>
      </c>
      <c r="Z13" s="5">
        <v>3467.62</v>
      </c>
      <c r="AA13" s="5">
        <v>3514.43</v>
      </c>
      <c r="AB13" s="5">
        <v>3561.88</v>
      </c>
      <c r="AC13" s="5">
        <v>3609.96</v>
      </c>
      <c r="AD13" s="5">
        <v>3736.31</v>
      </c>
      <c r="AF13" s="5" t="e">
        <f>#REF!-Q13</f>
        <v>#REF!</v>
      </c>
      <c r="AG13" s="5" t="e">
        <f>#REF!-R13</f>
        <v>#REF!</v>
      </c>
      <c r="AH13" s="5">
        <f t="shared" si="0"/>
        <v>0</v>
      </c>
      <c r="AI13" s="5">
        <f t="shared" si="0"/>
        <v>0</v>
      </c>
      <c r="AJ13" s="5">
        <f t="shared" si="0"/>
        <v>0</v>
      </c>
      <c r="AK13" s="5">
        <f t="shared" si="0"/>
        <v>0</v>
      </c>
      <c r="AL13" s="5">
        <f t="shared" si="0"/>
        <v>0</v>
      </c>
      <c r="AM13" s="5">
        <f t="shared" si="0"/>
        <v>0</v>
      </c>
      <c r="AN13" s="5">
        <f t="shared" si="0"/>
        <v>0</v>
      </c>
      <c r="AO13" s="5">
        <f t="shared" si="0"/>
        <v>61.185559999999896</v>
      </c>
      <c r="AP13" s="5">
        <f t="shared" si="0"/>
        <v>62.014435060000324</v>
      </c>
      <c r="AQ13" s="5">
        <f t="shared" si="0"/>
        <v>62.84643493331032</v>
      </c>
      <c r="AR13" s="5">
        <f t="shared" si="0"/>
        <v>63.700241804910547</v>
      </c>
      <c r="AS13" s="5">
        <f t="shared" si="0"/>
        <v>65.92835026808234</v>
      </c>
      <c r="AT13" s="5"/>
      <c r="AU13" s="119" t="e">
        <f>#REF!/Q13-1</f>
        <v>#REF!</v>
      </c>
      <c r="AV13" s="119" t="e">
        <f>#REF!/R13-1</f>
        <v>#REF!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1.7644828441409244E-2</v>
      </c>
      <c r="BE13" s="119">
        <f t="shared" si="1"/>
        <v>1.7645659483899401E-2</v>
      </c>
      <c r="BF13" s="119">
        <f t="shared" si="1"/>
        <v>1.7644175248270555E-2</v>
      </c>
      <c r="BG13" s="119">
        <f t="shared" si="1"/>
        <v>1.7645691864982105E-2</v>
      </c>
      <c r="BH13" s="119">
        <f t="shared" si="1"/>
        <v>1.764531055187657E-2</v>
      </c>
    </row>
    <row r="14" spans="1:60" ht="18" hidden="1" customHeight="1">
      <c r="A14" s="6">
        <v>12</v>
      </c>
      <c r="B14" s="146">
        <v>2578.75</v>
      </c>
      <c r="C14" s="146">
        <v>2707.68</v>
      </c>
      <c r="D14" s="146">
        <v>2843.07</v>
      </c>
      <c r="E14" s="146">
        <v>2985.22</v>
      </c>
      <c r="F14" s="146">
        <v>3134.48</v>
      </c>
      <c r="G14" s="146">
        <v>3291.21</v>
      </c>
      <c r="H14" s="146">
        <v>3455.77</v>
      </c>
      <c r="I14" s="146">
        <v>3587.0892600000002</v>
      </c>
      <c r="J14" s="146">
        <v>3635.5149650100007</v>
      </c>
      <c r="K14" s="146">
        <v>3684.594417037636</v>
      </c>
      <c r="L14" s="146">
        <v>3734.3364416676445</v>
      </c>
      <c r="M14" s="146">
        <v>3865.0382171260117</v>
      </c>
      <c r="O14" s="119"/>
      <c r="P14" s="4">
        <v>12</v>
      </c>
      <c r="Q14" s="5">
        <v>2339</v>
      </c>
      <c r="R14" s="5">
        <v>2455.9499999999998</v>
      </c>
      <c r="S14" s="5">
        <v>2578.75</v>
      </c>
      <c r="T14" s="5">
        <v>2707.68</v>
      </c>
      <c r="U14" s="5">
        <v>2843.07</v>
      </c>
      <c r="V14" s="5">
        <v>2985.22</v>
      </c>
      <c r="W14" s="5">
        <v>3134.48</v>
      </c>
      <c r="X14" s="5">
        <v>3291.21</v>
      </c>
      <c r="Y14" s="5">
        <v>3455.77</v>
      </c>
      <c r="Z14" s="5">
        <v>3524.88</v>
      </c>
      <c r="AA14" s="5">
        <v>3572.47</v>
      </c>
      <c r="AB14" s="5">
        <v>3620.7</v>
      </c>
      <c r="AC14" s="5">
        <v>3669.58</v>
      </c>
      <c r="AD14" s="5">
        <v>3798.01</v>
      </c>
      <c r="AF14" s="5" t="e">
        <f>#REF!-Q14</f>
        <v>#REF!</v>
      </c>
      <c r="AG14" s="5" t="e">
        <f>#REF!-R14</f>
        <v>#REF!</v>
      </c>
      <c r="AH14" s="5">
        <f t="shared" si="0"/>
        <v>0</v>
      </c>
      <c r="AI14" s="5">
        <f t="shared" si="0"/>
        <v>0</v>
      </c>
      <c r="AJ14" s="5">
        <f t="shared" si="0"/>
        <v>0</v>
      </c>
      <c r="AK14" s="5">
        <f t="shared" si="0"/>
        <v>0</v>
      </c>
      <c r="AL14" s="5">
        <f t="shared" si="0"/>
        <v>0</v>
      </c>
      <c r="AM14" s="5">
        <f t="shared" si="0"/>
        <v>0</v>
      </c>
      <c r="AN14" s="5">
        <f t="shared" si="0"/>
        <v>0</v>
      </c>
      <c r="AO14" s="5">
        <f t="shared" si="0"/>
        <v>62.209260000000086</v>
      </c>
      <c r="AP14" s="5">
        <f t="shared" si="0"/>
        <v>63.044965010000851</v>
      </c>
      <c r="AQ14" s="5">
        <f t="shared" si="0"/>
        <v>63.894417037636231</v>
      </c>
      <c r="AR14" s="5">
        <f t="shared" si="0"/>
        <v>64.756441667644594</v>
      </c>
      <c r="AS14" s="5">
        <f t="shared" si="0"/>
        <v>67.028217126011441</v>
      </c>
      <c r="AT14" s="5"/>
      <c r="AU14" s="119" t="e">
        <f>#REF!/Q14-1</f>
        <v>#REF!</v>
      </c>
      <c r="AV14" s="119" t="e">
        <f>#REF!/R14-1</f>
        <v>#REF!</v>
      </c>
      <c r="AW14" s="119">
        <f t="shared" si="1"/>
        <v>0</v>
      </c>
      <c r="AX14" s="119">
        <f t="shared" si="1"/>
        <v>0</v>
      </c>
      <c r="AY14" s="119">
        <f t="shared" si="1"/>
        <v>0</v>
      </c>
      <c r="AZ14" s="119">
        <f t="shared" si="1"/>
        <v>0</v>
      </c>
      <c r="BA14" s="119">
        <f t="shared" si="1"/>
        <v>0</v>
      </c>
      <c r="BB14" s="119">
        <f t="shared" si="1"/>
        <v>0</v>
      </c>
      <c r="BC14" s="119">
        <f t="shared" si="1"/>
        <v>0</v>
      </c>
      <c r="BD14" s="119">
        <f t="shared" si="1"/>
        <v>1.7648617825287705E-2</v>
      </c>
      <c r="BE14" s="119">
        <f t="shared" si="1"/>
        <v>1.7647444208069185E-2</v>
      </c>
      <c r="BF14" s="119">
        <f t="shared" si="1"/>
        <v>1.7646979047597489E-2</v>
      </c>
      <c r="BG14" s="119">
        <f t="shared" si="1"/>
        <v>1.7646826521739545E-2</v>
      </c>
      <c r="BH14" s="119">
        <f t="shared" si="1"/>
        <v>1.7648246614940799E-2</v>
      </c>
    </row>
    <row r="15" spans="1:60" ht="18" hidden="1" customHeight="1">
      <c r="A15" s="6">
        <v>13</v>
      </c>
      <c r="B15" s="146">
        <v>2630.57</v>
      </c>
      <c r="C15" s="146">
        <v>2762.09</v>
      </c>
      <c r="D15" s="146">
        <v>2900.2</v>
      </c>
      <c r="E15" s="146">
        <v>3045.21</v>
      </c>
      <c r="F15" s="146">
        <v>3197.47</v>
      </c>
      <c r="G15" s="146">
        <v>3357.34</v>
      </c>
      <c r="H15" s="146">
        <v>3525.21</v>
      </c>
      <c r="I15" s="146">
        <v>3659.1679800000002</v>
      </c>
      <c r="J15" s="146">
        <v>3708.5667477300003</v>
      </c>
      <c r="K15" s="146">
        <v>3758.6323988243557</v>
      </c>
      <c r="L15" s="146">
        <v>3809.3739362084848</v>
      </c>
      <c r="M15" s="146">
        <v>3942.7020239757812</v>
      </c>
      <c r="O15" s="119"/>
      <c r="P15" s="4">
        <v>13</v>
      </c>
      <c r="Q15" s="5">
        <v>2386</v>
      </c>
      <c r="R15" s="5">
        <v>2505.3000000000002</v>
      </c>
      <c r="S15" s="5">
        <v>2630.57</v>
      </c>
      <c r="T15" s="5">
        <v>2762.09</v>
      </c>
      <c r="U15" s="5">
        <v>2900.2</v>
      </c>
      <c r="V15" s="5">
        <v>3045.21</v>
      </c>
      <c r="W15" s="5">
        <v>3197.47</v>
      </c>
      <c r="X15" s="5">
        <v>3357.34</v>
      </c>
      <c r="Y15" s="5">
        <v>3525.21</v>
      </c>
      <c r="Z15" s="5">
        <v>3595.71</v>
      </c>
      <c r="AA15" s="5">
        <v>3644.25</v>
      </c>
      <c r="AB15" s="5">
        <v>3693.45</v>
      </c>
      <c r="AC15" s="5">
        <v>3743.31</v>
      </c>
      <c r="AD15" s="5">
        <v>3874.33</v>
      </c>
      <c r="AF15" s="5" t="e">
        <f>#REF!-Q15</f>
        <v>#REF!</v>
      </c>
      <c r="AG15" s="5" t="e">
        <f>#REF!-R15</f>
        <v>#REF!</v>
      </c>
      <c r="AH15" s="5">
        <f t="shared" si="0"/>
        <v>0</v>
      </c>
      <c r="AI15" s="5">
        <f t="shared" si="0"/>
        <v>0</v>
      </c>
      <c r="AJ15" s="5">
        <f t="shared" si="0"/>
        <v>0</v>
      </c>
      <c r="AK15" s="5">
        <f t="shared" si="0"/>
        <v>0</v>
      </c>
      <c r="AL15" s="5">
        <f t="shared" si="0"/>
        <v>0</v>
      </c>
      <c r="AM15" s="5">
        <f t="shared" si="0"/>
        <v>0</v>
      </c>
      <c r="AN15" s="5">
        <f t="shared" si="0"/>
        <v>0</v>
      </c>
      <c r="AO15" s="5">
        <f t="shared" si="0"/>
        <v>63.457980000000134</v>
      </c>
      <c r="AP15" s="5">
        <f t="shared" si="0"/>
        <v>64.316747730000316</v>
      </c>
      <c r="AQ15" s="5">
        <f t="shared" si="0"/>
        <v>65.182398824355914</v>
      </c>
      <c r="AR15" s="5">
        <f t="shared" si="0"/>
        <v>66.063936208484847</v>
      </c>
      <c r="AS15" s="5">
        <f t="shared" si="0"/>
        <v>68.372023975781303</v>
      </c>
      <c r="AT15" s="5"/>
      <c r="AU15" s="119" t="e">
        <f>#REF!/Q15-1</f>
        <v>#REF!</v>
      </c>
      <c r="AV15" s="119" t="e">
        <f>#REF!/R15-1</f>
        <v>#REF!</v>
      </c>
      <c r="AW15" s="119">
        <f t="shared" si="1"/>
        <v>0</v>
      </c>
      <c r="AX15" s="119">
        <f t="shared" si="1"/>
        <v>0</v>
      </c>
      <c r="AY15" s="119">
        <f t="shared" si="1"/>
        <v>0</v>
      </c>
      <c r="AZ15" s="119">
        <f t="shared" si="1"/>
        <v>0</v>
      </c>
      <c r="BA15" s="119">
        <f t="shared" si="1"/>
        <v>0</v>
      </c>
      <c r="BB15" s="119">
        <f t="shared" si="1"/>
        <v>0</v>
      </c>
      <c r="BC15" s="119">
        <f t="shared" si="1"/>
        <v>0</v>
      </c>
      <c r="BD15" s="119">
        <f t="shared" si="1"/>
        <v>1.7648247494931546E-2</v>
      </c>
      <c r="BE15" s="119">
        <f t="shared" si="1"/>
        <v>1.7648829726281123E-2</v>
      </c>
      <c r="BF15" s="119">
        <f t="shared" si="1"/>
        <v>1.7648106465325331E-2</v>
      </c>
      <c r="BG15" s="119">
        <f t="shared" si="1"/>
        <v>1.7648534641396152E-2</v>
      </c>
      <c r="BH15" s="119">
        <f t="shared" si="1"/>
        <v>1.7647444584168337E-2</v>
      </c>
    </row>
    <row r="16" spans="1:60" ht="18" hidden="1" customHeight="1">
      <c r="A16" s="6">
        <v>14</v>
      </c>
      <c r="B16" s="146">
        <v>2681.28</v>
      </c>
      <c r="C16" s="146">
        <v>2815.34</v>
      </c>
      <c r="D16" s="146">
        <v>2956.11</v>
      </c>
      <c r="E16" s="146">
        <v>3103.92</v>
      </c>
      <c r="F16" s="146">
        <v>3259.11</v>
      </c>
      <c r="G16" s="146">
        <v>3422.07</v>
      </c>
      <c r="H16" s="146">
        <v>3593.17</v>
      </c>
      <c r="I16" s="146">
        <v>3729.7104600000002</v>
      </c>
      <c r="J16" s="146">
        <v>3780.0615512100003</v>
      </c>
      <c r="K16" s="146">
        <v>3831.0923821513356</v>
      </c>
      <c r="L16" s="146">
        <v>3882.8121293103791</v>
      </c>
      <c r="M16" s="146">
        <v>4018.7105538362421</v>
      </c>
      <c r="O16" s="119"/>
      <c r="P16" s="4">
        <v>14</v>
      </c>
      <c r="Q16" s="5">
        <v>2432</v>
      </c>
      <c r="R16" s="5">
        <v>2553.6</v>
      </c>
      <c r="S16" s="5">
        <v>2681.28</v>
      </c>
      <c r="T16" s="5">
        <v>2815.34</v>
      </c>
      <c r="U16" s="5">
        <v>2956.11</v>
      </c>
      <c r="V16" s="5">
        <v>3103.92</v>
      </c>
      <c r="W16" s="5">
        <v>3259.11</v>
      </c>
      <c r="X16" s="5">
        <v>3422.07</v>
      </c>
      <c r="Y16" s="5">
        <v>3593.17</v>
      </c>
      <c r="Z16" s="5">
        <v>3665.04</v>
      </c>
      <c r="AA16" s="5">
        <v>3714.51</v>
      </c>
      <c r="AB16" s="5">
        <v>3764.66</v>
      </c>
      <c r="AC16" s="5">
        <v>3815.48</v>
      </c>
      <c r="AD16" s="5">
        <v>3949.02</v>
      </c>
      <c r="AF16" s="5" t="e">
        <f>#REF!-Q16</f>
        <v>#REF!</v>
      </c>
      <c r="AG16" s="5" t="e">
        <f>#REF!-R16</f>
        <v>#REF!</v>
      </c>
      <c r="AH16" s="5">
        <f t="shared" si="0"/>
        <v>0</v>
      </c>
      <c r="AI16" s="5">
        <f t="shared" si="0"/>
        <v>0</v>
      </c>
      <c r="AJ16" s="5">
        <f t="shared" si="0"/>
        <v>0</v>
      </c>
      <c r="AK16" s="5">
        <f t="shared" si="0"/>
        <v>0</v>
      </c>
      <c r="AL16" s="5">
        <f t="shared" si="0"/>
        <v>0</v>
      </c>
      <c r="AM16" s="5">
        <f t="shared" si="0"/>
        <v>0</v>
      </c>
      <c r="AN16" s="5">
        <f t="shared" si="0"/>
        <v>0</v>
      </c>
      <c r="AO16" s="5">
        <f t="shared" si="0"/>
        <v>64.670460000000276</v>
      </c>
      <c r="AP16" s="5">
        <f t="shared" si="0"/>
        <v>65.551551210000071</v>
      </c>
      <c r="AQ16" s="5">
        <f t="shared" si="0"/>
        <v>66.432382151335787</v>
      </c>
      <c r="AR16" s="5">
        <f t="shared" si="0"/>
        <v>67.332129310379059</v>
      </c>
      <c r="AS16" s="5">
        <f t="shared" si="0"/>
        <v>69.690553836242088</v>
      </c>
      <c r="AT16" s="5"/>
      <c r="AU16" s="119" t="e">
        <f>#REF!/Q16-1</f>
        <v>#REF!</v>
      </c>
      <c r="AV16" s="119" t="e">
        <f>#REF!/R16-1</f>
        <v>#REF!</v>
      </c>
      <c r="AW16" s="119">
        <f t="shared" si="1"/>
        <v>0</v>
      </c>
      <c r="AX16" s="119">
        <f t="shared" si="1"/>
        <v>0</v>
      </c>
      <c r="AY16" s="119">
        <f t="shared" si="1"/>
        <v>0</v>
      </c>
      <c r="AZ16" s="119">
        <f t="shared" si="1"/>
        <v>0</v>
      </c>
      <c r="BA16" s="119">
        <f t="shared" si="1"/>
        <v>0</v>
      </c>
      <c r="BB16" s="119">
        <f t="shared" si="1"/>
        <v>0</v>
      </c>
      <c r="BC16" s="119">
        <f t="shared" si="1"/>
        <v>0</v>
      </c>
      <c r="BD16" s="119">
        <f t="shared" si="1"/>
        <v>1.764522624582554E-2</v>
      </c>
      <c r="BE16" s="119">
        <f t="shared" si="1"/>
        <v>1.7647428923330377E-2</v>
      </c>
      <c r="BF16" s="119">
        <f t="shared" si="1"/>
        <v>1.7646316573431742E-2</v>
      </c>
      <c r="BG16" s="119">
        <f t="shared" si="1"/>
        <v>1.7647092714515367E-2</v>
      </c>
      <c r="BH16" s="119">
        <f t="shared" si="1"/>
        <v>1.7647556567513378E-2</v>
      </c>
    </row>
    <row r="17" spans="1:60" ht="18" hidden="1" customHeight="1">
      <c r="A17" s="6">
        <v>15</v>
      </c>
      <c r="B17" s="146">
        <v>2740.82</v>
      </c>
      <c r="C17" s="146">
        <v>2877.86</v>
      </c>
      <c r="D17" s="146">
        <v>3021.75</v>
      </c>
      <c r="E17" s="146">
        <v>3172.84</v>
      </c>
      <c r="F17" s="146">
        <v>3331.48</v>
      </c>
      <c r="G17" s="146">
        <v>3498.05</v>
      </c>
      <c r="H17" s="146">
        <v>3672.95</v>
      </c>
      <c r="I17" s="146">
        <v>3812.5221000000001</v>
      </c>
      <c r="J17" s="146">
        <v>3863.9911483500005</v>
      </c>
      <c r="K17" s="146">
        <v>3916.1550288527255</v>
      </c>
      <c r="L17" s="146">
        <v>3969.0231217422374</v>
      </c>
      <c r="M17" s="146">
        <v>4107.9389310032157</v>
      </c>
      <c r="O17" s="119"/>
      <c r="P17" s="4">
        <v>15</v>
      </c>
      <c r="Q17" s="5">
        <v>2486</v>
      </c>
      <c r="R17" s="5">
        <v>2610.3000000000002</v>
      </c>
      <c r="S17" s="5">
        <v>2740.82</v>
      </c>
      <c r="T17" s="5">
        <v>2877.86</v>
      </c>
      <c r="U17" s="5">
        <v>3021.75</v>
      </c>
      <c r="V17" s="5">
        <v>3172.84</v>
      </c>
      <c r="W17" s="5">
        <v>3331.48</v>
      </c>
      <c r="X17" s="5">
        <v>3498.05</v>
      </c>
      <c r="Y17" s="5">
        <v>3672.95</v>
      </c>
      <c r="Z17" s="5">
        <v>3746.41</v>
      </c>
      <c r="AA17" s="5">
        <v>3796.99</v>
      </c>
      <c r="AB17" s="5">
        <v>3848.25</v>
      </c>
      <c r="AC17" s="5">
        <v>3900.2</v>
      </c>
      <c r="AD17" s="5">
        <v>4036.71</v>
      </c>
      <c r="AF17" s="5" t="e">
        <f>#REF!-Q17</f>
        <v>#REF!</v>
      </c>
      <c r="AG17" s="5" t="e">
        <f>#REF!-R17</f>
        <v>#REF!</v>
      </c>
      <c r="AH17" s="5">
        <f t="shared" si="0"/>
        <v>0</v>
      </c>
      <c r="AI17" s="5">
        <f t="shared" si="0"/>
        <v>0</v>
      </c>
      <c r="AJ17" s="5">
        <f t="shared" si="0"/>
        <v>0</v>
      </c>
      <c r="AK17" s="5">
        <f t="shared" si="0"/>
        <v>0</v>
      </c>
      <c r="AL17" s="5">
        <f t="shared" si="0"/>
        <v>0</v>
      </c>
      <c r="AM17" s="5">
        <f t="shared" si="0"/>
        <v>0</v>
      </c>
      <c r="AN17" s="5">
        <f t="shared" si="0"/>
        <v>0</v>
      </c>
      <c r="AO17" s="5">
        <f t="shared" si="0"/>
        <v>66.112100000000282</v>
      </c>
      <c r="AP17" s="5">
        <f t="shared" si="0"/>
        <v>67.001148350000676</v>
      </c>
      <c r="AQ17" s="5">
        <f t="shared" si="0"/>
        <v>67.905028852725536</v>
      </c>
      <c r="AR17" s="5">
        <f t="shared" si="0"/>
        <v>68.823121742237618</v>
      </c>
      <c r="AS17" s="5">
        <f t="shared" si="0"/>
        <v>71.228931003215621</v>
      </c>
      <c r="AT17" s="5"/>
      <c r="AU17" s="119" t="e">
        <f>#REF!/Q17-1</f>
        <v>#REF!</v>
      </c>
      <c r="AV17" s="119" t="e">
        <f>#REF!/R17-1</f>
        <v>#REF!</v>
      </c>
      <c r="AW17" s="119">
        <f t="shared" si="1"/>
        <v>0</v>
      </c>
      <c r="AX17" s="119">
        <f t="shared" si="1"/>
        <v>0</v>
      </c>
      <c r="AY17" s="119">
        <f t="shared" si="1"/>
        <v>0</v>
      </c>
      <c r="AZ17" s="119">
        <f t="shared" si="1"/>
        <v>0</v>
      </c>
      <c r="BA17" s="119">
        <f t="shared" si="1"/>
        <v>0</v>
      </c>
      <c r="BB17" s="119">
        <f t="shared" si="1"/>
        <v>0</v>
      </c>
      <c r="BC17" s="119">
        <f t="shared" si="1"/>
        <v>0</v>
      </c>
      <c r="BD17" s="119">
        <f t="shared" si="1"/>
        <v>1.7646787190937596E-2</v>
      </c>
      <c r="BE17" s="119">
        <f t="shared" si="1"/>
        <v>1.7645858522145286E-2</v>
      </c>
      <c r="BF17" s="119">
        <f t="shared" si="1"/>
        <v>1.7645690600331498E-2</v>
      </c>
      <c r="BG17" s="119">
        <f t="shared" si="1"/>
        <v>1.7646049367272765E-2</v>
      </c>
      <c r="BH17" s="119">
        <f t="shared" si="1"/>
        <v>1.7645293073620838E-2</v>
      </c>
    </row>
    <row r="18" spans="1:60" ht="18" hidden="1" customHeight="1">
      <c r="A18" s="6">
        <v>16</v>
      </c>
      <c r="B18" s="146">
        <v>2806.97</v>
      </c>
      <c r="C18" s="146">
        <v>2947.31</v>
      </c>
      <c r="D18" s="146">
        <v>3094.68</v>
      </c>
      <c r="E18" s="146">
        <v>3249.41</v>
      </c>
      <c r="F18" s="146">
        <v>3411.88</v>
      </c>
      <c r="G18" s="146">
        <v>3582.48</v>
      </c>
      <c r="H18" s="146">
        <v>3761.6</v>
      </c>
      <c r="I18" s="146">
        <v>3904.5408000000002</v>
      </c>
      <c r="J18" s="146">
        <v>3957.2521008000003</v>
      </c>
      <c r="K18" s="146">
        <v>4010.6750041608007</v>
      </c>
      <c r="L18" s="146">
        <v>4064.8191167169716</v>
      </c>
      <c r="M18" s="146">
        <v>4207.0877858020649</v>
      </c>
      <c r="O18" s="119"/>
      <c r="P18" s="4">
        <v>16</v>
      </c>
      <c r="Q18" s="5">
        <v>2546</v>
      </c>
      <c r="R18" s="5">
        <v>2673.3</v>
      </c>
      <c r="S18" s="5">
        <v>2806.97</v>
      </c>
      <c r="T18" s="5">
        <v>2947.31</v>
      </c>
      <c r="U18" s="5">
        <v>3094.68</v>
      </c>
      <c r="V18" s="5">
        <v>3249.41</v>
      </c>
      <c r="W18" s="5">
        <v>3411.88</v>
      </c>
      <c r="X18" s="5">
        <v>3582.48</v>
      </c>
      <c r="Y18" s="5">
        <v>3761.6</v>
      </c>
      <c r="Z18" s="5">
        <v>3836.83</v>
      </c>
      <c r="AA18" s="5">
        <v>3888.63</v>
      </c>
      <c r="AB18" s="5">
        <v>3941.13</v>
      </c>
      <c r="AC18" s="5">
        <v>3994.33</v>
      </c>
      <c r="AD18" s="5">
        <v>4134.13</v>
      </c>
      <c r="AF18" s="5" t="e">
        <f>#REF!-Q18</f>
        <v>#REF!</v>
      </c>
      <c r="AG18" s="5" t="e">
        <f>#REF!-R18</f>
        <v>#REF!</v>
      </c>
      <c r="AH18" s="5">
        <f t="shared" si="0"/>
        <v>0</v>
      </c>
      <c r="AI18" s="5">
        <f t="shared" si="0"/>
        <v>0</v>
      </c>
      <c r="AJ18" s="5">
        <f t="shared" si="0"/>
        <v>0</v>
      </c>
      <c r="AK18" s="5">
        <f t="shared" si="0"/>
        <v>0</v>
      </c>
      <c r="AL18" s="5">
        <f t="shared" si="0"/>
        <v>0</v>
      </c>
      <c r="AM18" s="5">
        <f t="shared" si="0"/>
        <v>0</v>
      </c>
      <c r="AN18" s="5">
        <f t="shared" si="0"/>
        <v>0</v>
      </c>
      <c r="AO18" s="5">
        <f t="shared" si="0"/>
        <v>67.71080000000029</v>
      </c>
      <c r="AP18" s="5">
        <f t="shared" si="0"/>
        <v>68.622100800000226</v>
      </c>
      <c r="AQ18" s="5">
        <f t="shared" si="0"/>
        <v>69.545004160800545</v>
      </c>
      <c r="AR18" s="5">
        <f t="shared" si="0"/>
        <v>70.489116716971694</v>
      </c>
      <c r="AS18" s="5">
        <f t="shared" si="0"/>
        <v>72.957785802064791</v>
      </c>
      <c r="AT18" s="5"/>
      <c r="AU18" s="119" t="e">
        <f>#REF!/Q18-1</f>
        <v>#REF!</v>
      </c>
      <c r="AV18" s="119" t="e">
        <f>#REF!/R18-1</f>
        <v>#REF!</v>
      </c>
      <c r="AW18" s="119">
        <f t="shared" si="1"/>
        <v>0</v>
      </c>
      <c r="AX18" s="119">
        <f t="shared" si="1"/>
        <v>0</v>
      </c>
      <c r="AY18" s="119">
        <f t="shared" si="1"/>
        <v>0</v>
      </c>
      <c r="AZ18" s="119">
        <f t="shared" si="1"/>
        <v>0</v>
      </c>
      <c r="BA18" s="119">
        <f t="shared" si="1"/>
        <v>0</v>
      </c>
      <c r="BB18" s="119">
        <f t="shared" si="1"/>
        <v>0</v>
      </c>
      <c r="BC18" s="119">
        <f t="shared" si="1"/>
        <v>0</v>
      </c>
      <c r="BD18" s="119">
        <f t="shared" si="1"/>
        <v>1.7647589285947118E-2</v>
      </c>
      <c r="BE18" s="119">
        <f t="shared" si="1"/>
        <v>1.7646857839393348E-2</v>
      </c>
      <c r="BF18" s="119">
        <f t="shared" si="1"/>
        <v>1.7645955388632339E-2</v>
      </c>
      <c r="BG18" s="119">
        <f t="shared" si="1"/>
        <v>1.764729421879796E-2</v>
      </c>
      <c r="BH18" s="119">
        <f t="shared" si="1"/>
        <v>1.7647675762993531E-2</v>
      </c>
    </row>
    <row r="19" spans="1:60" ht="18" hidden="1" customHeight="1">
      <c r="A19" s="6">
        <v>17</v>
      </c>
      <c r="B19" s="146">
        <v>2868.71</v>
      </c>
      <c r="C19" s="146">
        <v>3012.14</v>
      </c>
      <c r="D19" s="146">
        <v>3162.75</v>
      </c>
      <c r="E19" s="146">
        <v>3320.88</v>
      </c>
      <c r="F19" s="146">
        <v>3486.93</v>
      </c>
      <c r="G19" s="146">
        <v>3661.28</v>
      </c>
      <c r="H19" s="146">
        <v>3844.34</v>
      </c>
      <c r="I19" s="146">
        <v>3990.4249200000004</v>
      </c>
      <c r="J19" s="146">
        <v>4044.2956564200008</v>
      </c>
      <c r="K19" s="146">
        <v>4098.8936477816715</v>
      </c>
      <c r="L19" s="146">
        <v>4154.2287120267247</v>
      </c>
      <c r="M19" s="146">
        <v>4299.6267169476596</v>
      </c>
      <c r="O19" s="119"/>
      <c r="P19" s="4">
        <v>17</v>
      </c>
      <c r="Q19" s="5">
        <v>2602</v>
      </c>
      <c r="R19" s="5">
        <v>2732.1</v>
      </c>
      <c r="S19" s="5">
        <v>2868.71</v>
      </c>
      <c r="T19" s="5">
        <v>3012.14</v>
      </c>
      <c r="U19" s="5">
        <v>3162.75</v>
      </c>
      <c r="V19" s="5">
        <v>3320.88</v>
      </c>
      <c r="W19" s="5">
        <v>3486.93</v>
      </c>
      <c r="X19" s="5">
        <v>3661.28</v>
      </c>
      <c r="Y19" s="5">
        <v>3844.34</v>
      </c>
      <c r="Z19" s="5">
        <v>3921.23</v>
      </c>
      <c r="AA19" s="5">
        <v>3974.16</v>
      </c>
      <c r="AB19" s="5">
        <v>4027.81</v>
      </c>
      <c r="AC19" s="5">
        <v>4082.19</v>
      </c>
      <c r="AD19" s="5">
        <v>4225.07</v>
      </c>
      <c r="AF19" s="5" t="e">
        <f>#REF!-Q19</f>
        <v>#REF!</v>
      </c>
      <c r="AG19" s="5" t="e">
        <f>#REF!-R19</f>
        <v>#REF!</v>
      </c>
      <c r="AH19" s="5">
        <f t="shared" ref="AH19:AS36" si="2">B19-S19</f>
        <v>0</v>
      </c>
      <c r="AI19" s="5">
        <f t="shared" si="2"/>
        <v>0</v>
      </c>
      <c r="AJ19" s="5">
        <f t="shared" si="2"/>
        <v>0</v>
      </c>
      <c r="AK19" s="5">
        <f t="shared" si="2"/>
        <v>0</v>
      </c>
      <c r="AL19" s="5">
        <f t="shared" si="2"/>
        <v>0</v>
      </c>
      <c r="AM19" s="5">
        <f t="shared" si="2"/>
        <v>0</v>
      </c>
      <c r="AN19" s="5">
        <f t="shared" si="2"/>
        <v>0</v>
      </c>
      <c r="AO19" s="5">
        <f t="shared" si="2"/>
        <v>69.194920000000366</v>
      </c>
      <c r="AP19" s="5">
        <f t="shared" si="2"/>
        <v>70.135656420000942</v>
      </c>
      <c r="AQ19" s="5">
        <f t="shared" si="2"/>
        <v>71.083647781671516</v>
      </c>
      <c r="AR19" s="5">
        <f t="shared" si="2"/>
        <v>72.038712026724625</v>
      </c>
      <c r="AS19" s="5">
        <f t="shared" si="2"/>
        <v>74.556716947659879</v>
      </c>
      <c r="AT19" s="5"/>
      <c r="AU19" s="119" t="e">
        <f>#REF!/Q19-1</f>
        <v>#REF!</v>
      </c>
      <c r="AV19" s="119" t="e">
        <f>#REF!/R19-1</f>
        <v>#REF!</v>
      </c>
      <c r="AW19" s="119">
        <f t="shared" ref="AW19:BH36" si="3">B19/S19-1</f>
        <v>0</v>
      </c>
      <c r="AX19" s="119">
        <f t="shared" si="3"/>
        <v>0</v>
      </c>
      <c r="AY19" s="119">
        <f t="shared" si="3"/>
        <v>0</v>
      </c>
      <c r="AZ19" s="119">
        <f t="shared" si="3"/>
        <v>0</v>
      </c>
      <c r="BA19" s="119">
        <f t="shared" si="3"/>
        <v>0</v>
      </c>
      <c r="BB19" s="119">
        <f t="shared" si="3"/>
        <v>0</v>
      </c>
      <c r="BC19" s="119">
        <f t="shared" si="3"/>
        <v>0</v>
      </c>
      <c r="BD19" s="119">
        <f t="shared" si="3"/>
        <v>1.7646228351818172E-2</v>
      </c>
      <c r="BE19" s="119">
        <f t="shared" si="3"/>
        <v>1.7647919666042844E-2</v>
      </c>
      <c r="BF19" s="119">
        <f t="shared" si="3"/>
        <v>1.764821274629913E-2</v>
      </c>
      <c r="BG19" s="119">
        <f t="shared" si="3"/>
        <v>1.764707473849203E-2</v>
      </c>
      <c r="BH19" s="119">
        <f t="shared" si="3"/>
        <v>1.7646267860097042E-2</v>
      </c>
    </row>
    <row r="20" spans="1:60" ht="18" hidden="1" customHeight="1">
      <c r="A20" s="6">
        <v>18</v>
      </c>
      <c r="B20" s="146">
        <v>2944.78</v>
      </c>
      <c r="C20" s="146">
        <v>3092.02</v>
      </c>
      <c r="D20" s="146">
        <v>3246.62</v>
      </c>
      <c r="E20" s="146">
        <v>3408.95</v>
      </c>
      <c r="F20" s="146">
        <v>3579.4</v>
      </c>
      <c r="G20" s="146">
        <v>3758.37</v>
      </c>
      <c r="H20" s="146">
        <v>3946.28</v>
      </c>
      <c r="I20" s="146">
        <v>4096.2386400000005</v>
      </c>
      <c r="J20" s="146">
        <v>4151.5378616400012</v>
      </c>
      <c r="K20" s="146">
        <v>4207.5836227721411</v>
      </c>
      <c r="L20" s="146">
        <v>4264.3860016795652</v>
      </c>
      <c r="M20" s="146">
        <v>4413.6395117383499</v>
      </c>
      <c r="O20" s="119"/>
      <c r="P20" s="4">
        <v>18</v>
      </c>
      <c r="Q20" s="5">
        <v>2671</v>
      </c>
      <c r="R20" s="5">
        <v>2804.55</v>
      </c>
      <c r="S20" s="5">
        <v>2944.78</v>
      </c>
      <c r="T20" s="5">
        <v>3092.02</v>
      </c>
      <c r="U20" s="5">
        <v>3246.62</v>
      </c>
      <c r="V20" s="5">
        <v>3408.95</v>
      </c>
      <c r="W20" s="5">
        <v>3579.4</v>
      </c>
      <c r="X20" s="5">
        <v>3758.37</v>
      </c>
      <c r="Y20" s="5">
        <v>3946.28</v>
      </c>
      <c r="Z20" s="5">
        <v>4025.21</v>
      </c>
      <c r="AA20" s="5">
        <v>4079.55</v>
      </c>
      <c r="AB20" s="5">
        <v>4134.62</v>
      </c>
      <c r="AC20" s="5">
        <v>4190.4399999999996</v>
      </c>
      <c r="AD20" s="5">
        <v>4337.1099999999997</v>
      </c>
      <c r="AF20" s="5" t="e">
        <f>#REF!-Q20</f>
        <v>#REF!</v>
      </c>
      <c r="AG20" s="5" t="e">
        <f>#REF!-R20</f>
        <v>#REF!</v>
      </c>
      <c r="AH20" s="5">
        <f t="shared" si="2"/>
        <v>0</v>
      </c>
      <c r="AI20" s="5">
        <f t="shared" si="2"/>
        <v>0</v>
      </c>
      <c r="AJ20" s="5">
        <f t="shared" si="2"/>
        <v>0</v>
      </c>
      <c r="AK20" s="5">
        <f t="shared" si="2"/>
        <v>0</v>
      </c>
      <c r="AL20" s="5">
        <f t="shared" si="2"/>
        <v>0</v>
      </c>
      <c r="AM20" s="5">
        <f t="shared" si="2"/>
        <v>0</v>
      </c>
      <c r="AN20" s="5">
        <f t="shared" si="2"/>
        <v>0</v>
      </c>
      <c r="AO20" s="5">
        <f t="shared" si="2"/>
        <v>71.028640000000451</v>
      </c>
      <c r="AP20" s="5">
        <f t="shared" si="2"/>
        <v>71.987861640001029</v>
      </c>
      <c r="AQ20" s="5">
        <f t="shared" si="2"/>
        <v>72.963622772141207</v>
      </c>
      <c r="AR20" s="5">
        <f t="shared" si="2"/>
        <v>73.946001679565597</v>
      </c>
      <c r="AS20" s="5">
        <f t="shared" si="2"/>
        <v>76.529511738350266</v>
      </c>
      <c r="AT20" s="5"/>
      <c r="AU20" s="119" t="e">
        <f>#REF!/Q20-1</f>
        <v>#REF!</v>
      </c>
      <c r="AV20" s="119" t="e">
        <f>#REF!/R20-1</f>
        <v>#REF!</v>
      </c>
      <c r="AW20" s="119">
        <f t="shared" si="3"/>
        <v>0</v>
      </c>
      <c r="AX20" s="119">
        <f t="shared" si="3"/>
        <v>0</v>
      </c>
      <c r="AY20" s="119">
        <f t="shared" si="3"/>
        <v>0</v>
      </c>
      <c r="AZ20" s="119">
        <f t="shared" si="3"/>
        <v>0</v>
      </c>
      <c r="BA20" s="119">
        <f t="shared" si="3"/>
        <v>0</v>
      </c>
      <c r="BB20" s="119">
        <f t="shared" si="3"/>
        <v>0</v>
      </c>
      <c r="BC20" s="119">
        <f t="shared" si="3"/>
        <v>0</v>
      </c>
      <c r="BD20" s="119">
        <f t="shared" si="3"/>
        <v>1.7645946422671255E-2</v>
      </c>
      <c r="BE20" s="119">
        <f t="shared" si="3"/>
        <v>1.7646029988601875E-2</v>
      </c>
      <c r="BF20" s="119">
        <f t="shared" si="3"/>
        <v>1.7646996041266405E-2</v>
      </c>
      <c r="BG20" s="119">
        <f t="shared" si="3"/>
        <v>1.7646357346618791E-2</v>
      </c>
      <c r="BH20" s="119">
        <f t="shared" si="3"/>
        <v>1.7645278016547916E-2</v>
      </c>
    </row>
    <row r="21" spans="1:60" ht="18" hidden="1" customHeight="1">
      <c r="A21" s="6">
        <v>19</v>
      </c>
      <c r="B21" s="146">
        <v>3019.75</v>
      </c>
      <c r="C21" s="146">
        <v>3170.73</v>
      </c>
      <c r="D21" s="146">
        <v>3329.27</v>
      </c>
      <c r="E21" s="146">
        <v>3495.74</v>
      </c>
      <c r="F21" s="146">
        <v>3670.52</v>
      </c>
      <c r="G21" s="146">
        <v>3854.05</v>
      </c>
      <c r="H21" s="146">
        <v>4046.75</v>
      </c>
      <c r="I21" s="146">
        <v>4200.5264999999999</v>
      </c>
      <c r="J21" s="146">
        <v>4257.2336077500004</v>
      </c>
      <c r="K21" s="146">
        <v>4314.7062614546257</v>
      </c>
      <c r="L21" s="146">
        <v>4372.9547959842639</v>
      </c>
      <c r="M21" s="146">
        <v>4526.0082138437128</v>
      </c>
      <c r="O21" s="119"/>
      <c r="P21" s="4">
        <v>19</v>
      </c>
      <c r="Q21" s="5">
        <v>2739</v>
      </c>
      <c r="R21" s="5">
        <v>2875.95</v>
      </c>
      <c r="S21" s="5">
        <v>3019.75</v>
      </c>
      <c r="T21" s="5">
        <v>3170.73</v>
      </c>
      <c r="U21" s="5">
        <v>3329.27</v>
      </c>
      <c r="V21" s="5">
        <v>3495.74</v>
      </c>
      <c r="W21" s="5">
        <v>3670.52</v>
      </c>
      <c r="X21" s="5">
        <v>3854.05</v>
      </c>
      <c r="Y21" s="5">
        <v>4046.75</v>
      </c>
      <c r="Z21" s="5">
        <v>4127.6899999999996</v>
      </c>
      <c r="AA21" s="5">
        <v>4183.41</v>
      </c>
      <c r="AB21" s="5">
        <v>4239.8900000000003</v>
      </c>
      <c r="AC21" s="5">
        <v>4297.12</v>
      </c>
      <c r="AD21" s="5">
        <v>4447.5200000000004</v>
      </c>
      <c r="AF21" s="5" t="e">
        <f>#REF!-Q21</f>
        <v>#REF!</v>
      </c>
      <c r="AG21" s="5" t="e">
        <f>#REF!-R21</f>
        <v>#REF!</v>
      </c>
      <c r="AH21" s="5">
        <f t="shared" si="2"/>
        <v>0</v>
      </c>
      <c r="AI21" s="5">
        <f t="shared" si="2"/>
        <v>0</v>
      </c>
      <c r="AJ21" s="5">
        <f t="shared" si="2"/>
        <v>0</v>
      </c>
      <c r="AK21" s="5">
        <f t="shared" si="2"/>
        <v>0</v>
      </c>
      <c r="AL21" s="5">
        <f t="shared" si="2"/>
        <v>0</v>
      </c>
      <c r="AM21" s="5">
        <f t="shared" si="2"/>
        <v>0</v>
      </c>
      <c r="AN21" s="5">
        <f t="shared" si="2"/>
        <v>0</v>
      </c>
      <c r="AO21" s="5">
        <f t="shared" si="2"/>
        <v>72.836500000000342</v>
      </c>
      <c r="AP21" s="5">
        <f t="shared" si="2"/>
        <v>73.823607750000519</v>
      </c>
      <c r="AQ21" s="5">
        <f t="shared" si="2"/>
        <v>74.816261454625419</v>
      </c>
      <c r="AR21" s="5">
        <f t="shared" si="2"/>
        <v>75.834795984264019</v>
      </c>
      <c r="AS21" s="5">
        <f t="shared" si="2"/>
        <v>78.488213843712401</v>
      </c>
      <c r="AT21" s="5"/>
      <c r="AU21" s="119" t="e">
        <f>#REF!/Q21-1</f>
        <v>#REF!</v>
      </c>
      <c r="AV21" s="119" t="e">
        <f>#REF!/R21-1</f>
        <v>#REF!</v>
      </c>
      <c r="AW21" s="119">
        <f t="shared" si="3"/>
        <v>0</v>
      </c>
      <c r="AX21" s="119">
        <f t="shared" si="3"/>
        <v>0</v>
      </c>
      <c r="AY21" s="119">
        <f t="shared" si="3"/>
        <v>0</v>
      </c>
      <c r="AZ21" s="119">
        <f t="shared" si="3"/>
        <v>0</v>
      </c>
      <c r="BA21" s="119">
        <f t="shared" si="3"/>
        <v>0</v>
      </c>
      <c r="BB21" s="119">
        <f t="shared" si="3"/>
        <v>0</v>
      </c>
      <c r="BC21" s="119">
        <f t="shared" si="3"/>
        <v>0</v>
      </c>
      <c r="BD21" s="119">
        <f t="shared" si="3"/>
        <v>1.7645826115817886E-2</v>
      </c>
      <c r="BE21" s="119">
        <f t="shared" si="3"/>
        <v>1.7646754143151311E-2</v>
      </c>
      <c r="BF21" s="119">
        <f t="shared" si="3"/>
        <v>1.7645802474739902E-2</v>
      </c>
      <c r="BG21" s="119">
        <f t="shared" si="3"/>
        <v>1.7647819000694343E-2</v>
      </c>
      <c r="BH21" s="119">
        <f t="shared" si="3"/>
        <v>1.7647635950757357E-2</v>
      </c>
    </row>
    <row r="22" spans="1:60" ht="18" hidden="1" customHeight="1">
      <c r="A22" s="6">
        <v>20</v>
      </c>
      <c r="B22" s="146">
        <v>3104.64</v>
      </c>
      <c r="C22" s="146">
        <v>3259.87</v>
      </c>
      <c r="D22" s="146">
        <v>3422.87</v>
      </c>
      <c r="E22" s="146">
        <v>3594.01</v>
      </c>
      <c r="F22" s="146">
        <v>3773.71</v>
      </c>
      <c r="G22" s="146">
        <v>3962.39</v>
      </c>
      <c r="H22" s="146">
        <v>4160.51</v>
      </c>
      <c r="I22" s="146">
        <v>4318.6093800000008</v>
      </c>
      <c r="J22" s="146">
        <v>4376.910606630001</v>
      </c>
      <c r="K22" s="146">
        <v>4435.9988998195067</v>
      </c>
      <c r="L22" s="146">
        <v>4495.8848849670703</v>
      </c>
      <c r="M22" s="146">
        <v>4653.2408559409178</v>
      </c>
      <c r="O22" s="119"/>
      <c r="P22" s="4">
        <v>20</v>
      </c>
      <c r="Q22" s="5">
        <v>2816</v>
      </c>
      <c r="R22" s="5">
        <v>2956.8</v>
      </c>
      <c r="S22" s="5">
        <v>3104.64</v>
      </c>
      <c r="T22" s="5">
        <v>3259.87</v>
      </c>
      <c r="U22" s="5">
        <v>3422.87</v>
      </c>
      <c r="V22" s="5">
        <v>3594.01</v>
      </c>
      <c r="W22" s="5">
        <v>3773.71</v>
      </c>
      <c r="X22" s="5">
        <v>3962.39</v>
      </c>
      <c r="Y22" s="5">
        <v>4160.51</v>
      </c>
      <c r="Z22" s="5">
        <v>4243.72</v>
      </c>
      <c r="AA22" s="5">
        <v>4301.0200000000004</v>
      </c>
      <c r="AB22" s="5">
        <v>4359.08</v>
      </c>
      <c r="AC22" s="5">
        <v>4417.93</v>
      </c>
      <c r="AD22" s="5">
        <v>4572.55</v>
      </c>
      <c r="AF22" s="5" t="e">
        <f>#REF!-Q22</f>
        <v>#REF!</v>
      </c>
      <c r="AG22" s="5" t="e">
        <f>#REF!-R22</f>
        <v>#REF!</v>
      </c>
      <c r="AH22" s="5">
        <f t="shared" si="2"/>
        <v>0</v>
      </c>
      <c r="AI22" s="5">
        <f t="shared" si="2"/>
        <v>0</v>
      </c>
      <c r="AJ22" s="5">
        <f t="shared" si="2"/>
        <v>0</v>
      </c>
      <c r="AK22" s="5">
        <f t="shared" si="2"/>
        <v>0</v>
      </c>
      <c r="AL22" s="5">
        <f t="shared" si="2"/>
        <v>0</v>
      </c>
      <c r="AM22" s="5">
        <f t="shared" si="2"/>
        <v>0</v>
      </c>
      <c r="AN22" s="5">
        <f t="shared" si="2"/>
        <v>0</v>
      </c>
      <c r="AO22" s="5">
        <f t="shared" si="2"/>
        <v>74.889380000000529</v>
      </c>
      <c r="AP22" s="5">
        <f t="shared" si="2"/>
        <v>75.890606630000548</v>
      </c>
      <c r="AQ22" s="5">
        <f t="shared" si="2"/>
        <v>76.918899819506805</v>
      </c>
      <c r="AR22" s="5">
        <f t="shared" si="2"/>
        <v>77.954884967070029</v>
      </c>
      <c r="AS22" s="5">
        <f t="shared" si="2"/>
        <v>80.690855940917572</v>
      </c>
      <c r="AT22" s="5"/>
      <c r="AU22" s="119" t="e">
        <f>#REF!/Q22-1</f>
        <v>#REF!</v>
      </c>
      <c r="AV22" s="119" t="e">
        <f>#REF!/R22-1</f>
        <v>#REF!</v>
      </c>
      <c r="AW22" s="119">
        <f t="shared" si="3"/>
        <v>0</v>
      </c>
      <c r="AX22" s="119">
        <f t="shared" si="3"/>
        <v>0</v>
      </c>
      <c r="AY22" s="119">
        <f t="shared" si="3"/>
        <v>0</v>
      </c>
      <c r="AZ22" s="119">
        <f t="shared" si="3"/>
        <v>0</v>
      </c>
      <c r="BA22" s="119">
        <f t="shared" si="3"/>
        <v>0</v>
      </c>
      <c r="BB22" s="119">
        <f t="shared" si="3"/>
        <v>0</v>
      </c>
      <c r="BC22" s="119">
        <f t="shared" si="3"/>
        <v>0</v>
      </c>
      <c r="BD22" s="119">
        <f t="shared" si="3"/>
        <v>1.7647106783670985E-2</v>
      </c>
      <c r="BE22" s="119">
        <f t="shared" si="3"/>
        <v>1.7644792777062213E-2</v>
      </c>
      <c r="BF22" s="119">
        <f t="shared" si="3"/>
        <v>1.7645672898755516E-2</v>
      </c>
      <c r="BG22" s="119">
        <f t="shared" si="3"/>
        <v>1.7645115465177108E-2</v>
      </c>
      <c r="BH22" s="119">
        <f t="shared" si="3"/>
        <v>1.7646795757491507E-2</v>
      </c>
    </row>
    <row r="23" spans="1:60" ht="18" hidden="1" customHeight="1">
      <c r="A23" s="6">
        <v>21</v>
      </c>
      <c r="B23" s="146">
        <v>3192.84</v>
      </c>
      <c r="C23" s="146">
        <v>3352.48</v>
      </c>
      <c r="D23" s="146">
        <v>3520.11</v>
      </c>
      <c r="E23" s="146">
        <v>3696.11</v>
      </c>
      <c r="F23" s="146">
        <v>3880.92</v>
      </c>
      <c r="G23" s="146">
        <v>4074.96</v>
      </c>
      <c r="H23" s="146">
        <v>4278.71</v>
      </c>
      <c r="I23" s="146">
        <v>4441.30098</v>
      </c>
      <c r="J23" s="146">
        <v>4501.2585432300002</v>
      </c>
      <c r="K23" s="146">
        <v>4562.0255335636057</v>
      </c>
      <c r="L23" s="146">
        <v>4623.6128782667147</v>
      </c>
      <c r="M23" s="146">
        <v>4785.4393290060498</v>
      </c>
      <c r="O23" s="119"/>
      <c r="P23" s="4">
        <v>21</v>
      </c>
      <c r="Q23" s="5">
        <v>2896</v>
      </c>
      <c r="R23" s="5">
        <v>3040.8</v>
      </c>
      <c r="S23" s="5">
        <v>3192.84</v>
      </c>
      <c r="T23" s="5">
        <v>3352.48</v>
      </c>
      <c r="U23" s="5">
        <v>3520.11</v>
      </c>
      <c r="V23" s="5">
        <v>3696.11</v>
      </c>
      <c r="W23" s="5">
        <v>3880.92</v>
      </c>
      <c r="X23" s="5">
        <v>4074.96</v>
      </c>
      <c r="Y23" s="5">
        <v>4278.71</v>
      </c>
      <c r="Z23" s="5">
        <v>4364.29</v>
      </c>
      <c r="AA23" s="5">
        <v>4423.2</v>
      </c>
      <c r="AB23" s="5">
        <v>4482.92</v>
      </c>
      <c r="AC23" s="5">
        <v>4543.4399999999996</v>
      </c>
      <c r="AD23" s="5">
        <v>4702.46</v>
      </c>
      <c r="AF23" s="5" t="e">
        <f>#REF!-Q23</f>
        <v>#REF!</v>
      </c>
      <c r="AG23" s="5" t="e">
        <f>#REF!-R23</f>
        <v>#REF!</v>
      </c>
      <c r="AH23" s="5">
        <f t="shared" si="2"/>
        <v>0</v>
      </c>
      <c r="AI23" s="5">
        <f t="shared" si="2"/>
        <v>0</v>
      </c>
      <c r="AJ23" s="5">
        <f t="shared" si="2"/>
        <v>0</v>
      </c>
      <c r="AK23" s="5">
        <f t="shared" si="2"/>
        <v>0</v>
      </c>
      <c r="AL23" s="5">
        <f t="shared" si="2"/>
        <v>0</v>
      </c>
      <c r="AM23" s="5">
        <f t="shared" si="2"/>
        <v>0</v>
      </c>
      <c r="AN23" s="5">
        <f t="shared" si="2"/>
        <v>0</v>
      </c>
      <c r="AO23" s="5">
        <f t="shared" si="2"/>
        <v>77.010980000000018</v>
      </c>
      <c r="AP23" s="5">
        <f t="shared" si="2"/>
        <v>78.058543230000396</v>
      </c>
      <c r="AQ23" s="5">
        <f t="shared" si="2"/>
        <v>79.105533563605604</v>
      </c>
      <c r="AR23" s="5">
        <f t="shared" si="2"/>
        <v>80.172878266715088</v>
      </c>
      <c r="AS23" s="5">
        <f t="shared" si="2"/>
        <v>82.979329006049738</v>
      </c>
      <c r="AT23" s="5"/>
      <c r="AU23" s="119" t="e">
        <f>#REF!/Q23-1</f>
        <v>#REF!</v>
      </c>
      <c r="AV23" s="119" t="e">
        <f>#REF!/R23-1</f>
        <v>#REF!</v>
      </c>
      <c r="AW23" s="119">
        <f t="shared" si="3"/>
        <v>0</v>
      </c>
      <c r="AX23" s="119">
        <f t="shared" si="3"/>
        <v>0</v>
      </c>
      <c r="AY23" s="119">
        <f t="shared" si="3"/>
        <v>0</v>
      </c>
      <c r="AZ23" s="119">
        <f t="shared" si="3"/>
        <v>0</v>
      </c>
      <c r="BA23" s="119">
        <f t="shared" si="3"/>
        <v>0</v>
      </c>
      <c r="BB23" s="119">
        <f t="shared" si="3"/>
        <v>0</v>
      </c>
      <c r="BC23" s="119">
        <f t="shared" si="3"/>
        <v>0</v>
      </c>
      <c r="BD23" s="119">
        <f t="shared" si="3"/>
        <v>1.7645706403561556E-2</v>
      </c>
      <c r="BE23" s="119">
        <f t="shared" si="3"/>
        <v>1.7647527407759211E-2</v>
      </c>
      <c r="BF23" s="119">
        <f t="shared" si="3"/>
        <v>1.7645983770311569E-2</v>
      </c>
      <c r="BG23" s="119">
        <f t="shared" si="3"/>
        <v>1.7645853861108618E-2</v>
      </c>
      <c r="BH23" s="119">
        <f t="shared" si="3"/>
        <v>1.7645940423958839E-2</v>
      </c>
    </row>
    <row r="24" spans="1:60" ht="18" hidden="1" customHeight="1">
      <c r="A24" s="6">
        <v>22</v>
      </c>
      <c r="B24" s="146">
        <v>3285.45</v>
      </c>
      <c r="C24" s="146">
        <v>3449.72</v>
      </c>
      <c r="D24" s="146">
        <v>3622.21</v>
      </c>
      <c r="E24" s="146">
        <v>3803.32</v>
      </c>
      <c r="F24" s="146">
        <v>3993.49</v>
      </c>
      <c r="G24" s="146">
        <v>4193.16</v>
      </c>
      <c r="H24" s="146">
        <v>4402.82</v>
      </c>
      <c r="I24" s="146">
        <v>4570.12716</v>
      </c>
      <c r="J24" s="146">
        <v>4631.8238766600007</v>
      </c>
      <c r="K24" s="146">
        <v>4694.3534989949112</v>
      </c>
      <c r="L24" s="146">
        <v>4757.7272712313425</v>
      </c>
      <c r="M24" s="146">
        <v>4924.2477257244391</v>
      </c>
      <c r="O24" s="119"/>
      <c r="P24" s="4">
        <v>22</v>
      </c>
      <c r="Q24" s="5">
        <v>2980</v>
      </c>
      <c r="R24" s="5">
        <v>3129</v>
      </c>
      <c r="S24" s="5">
        <v>3285.45</v>
      </c>
      <c r="T24" s="5">
        <v>3449.72</v>
      </c>
      <c r="U24" s="5">
        <v>3622.21</v>
      </c>
      <c r="V24" s="5">
        <v>3803.32</v>
      </c>
      <c r="W24" s="5">
        <v>3993.49</v>
      </c>
      <c r="X24" s="5">
        <v>4193.16</v>
      </c>
      <c r="Y24" s="5">
        <v>4402.82</v>
      </c>
      <c r="Z24" s="5">
        <v>4490.87</v>
      </c>
      <c r="AA24" s="5">
        <v>4551.5</v>
      </c>
      <c r="AB24" s="5">
        <v>4612.95</v>
      </c>
      <c r="AC24" s="5">
        <v>4675.22</v>
      </c>
      <c r="AD24" s="5">
        <v>4838.8500000000004</v>
      </c>
      <c r="AF24" s="5" t="e">
        <f>#REF!-Q24</f>
        <v>#REF!</v>
      </c>
      <c r="AG24" s="5" t="e">
        <f>#REF!-R24</f>
        <v>#REF!</v>
      </c>
      <c r="AH24" s="5">
        <f t="shared" si="2"/>
        <v>0</v>
      </c>
      <c r="AI24" s="5">
        <f t="shared" si="2"/>
        <v>0</v>
      </c>
      <c r="AJ24" s="5">
        <f t="shared" si="2"/>
        <v>0</v>
      </c>
      <c r="AK24" s="5">
        <f t="shared" si="2"/>
        <v>0</v>
      </c>
      <c r="AL24" s="5">
        <f t="shared" si="2"/>
        <v>0</v>
      </c>
      <c r="AM24" s="5">
        <f t="shared" si="2"/>
        <v>0</v>
      </c>
      <c r="AN24" s="5">
        <f t="shared" si="2"/>
        <v>0</v>
      </c>
      <c r="AO24" s="5">
        <f t="shared" si="2"/>
        <v>79.257160000000113</v>
      </c>
      <c r="AP24" s="5">
        <f t="shared" si="2"/>
        <v>80.323876660000678</v>
      </c>
      <c r="AQ24" s="5">
        <f t="shared" si="2"/>
        <v>81.403498994911388</v>
      </c>
      <c r="AR24" s="5">
        <f t="shared" si="2"/>
        <v>82.507271231342202</v>
      </c>
      <c r="AS24" s="5">
        <f t="shared" si="2"/>
        <v>85.397725724438715</v>
      </c>
      <c r="AT24" s="5"/>
      <c r="AU24" s="119" t="e">
        <f>#REF!/Q24-1</f>
        <v>#REF!</v>
      </c>
      <c r="AV24" s="119" t="e">
        <f>#REF!/R24-1</f>
        <v>#REF!</v>
      </c>
      <c r="AW24" s="119">
        <f t="shared" si="3"/>
        <v>0</v>
      </c>
      <c r="AX24" s="119">
        <f t="shared" si="3"/>
        <v>0</v>
      </c>
      <c r="AY24" s="119">
        <f t="shared" si="3"/>
        <v>0</v>
      </c>
      <c r="AZ24" s="119">
        <f t="shared" si="3"/>
        <v>0</v>
      </c>
      <c r="BA24" s="119">
        <f t="shared" si="3"/>
        <v>0</v>
      </c>
      <c r="BB24" s="119">
        <f t="shared" si="3"/>
        <v>0</v>
      </c>
      <c r="BC24" s="119">
        <f t="shared" si="3"/>
        <v>0</v>
      </c>
      <c r="BD24" s="119">
        <f t="shared" si="3"/>
        <v>1.7648509086212627E-2</v>
      </c>
      <c r="BE24" s="119">
        <f t="shared" si="3"/>
        <v>1.7647781316049826E-2</v>
      </c>
      <c r="BF24" s="119">
        <f t="shared" si="3"/>
        <v>1.7646733434117268E-2</v>
      </c>
      <c r="BG24" s="119">
        <f t="shared" si="3"/>
        <v>1.7647783683194085E-2</v>
      </c>
      <c r="BH24" s="119">
        <f t="shared" si="3"/>
        <v>1.7648351514190086E-2</v>
      </c>
    </row>
    <row r="25" spans="1:60" ht="18" hidden="1" customHeight="1">
      <c r="A25" s="6">
        <v>23</v>
      </c>
      <c r="B25" s="146">
        <v>3390.19</v>
      </c>
      <c r="C25" s="146">
        <v>3559.7</v>
      </c>
      <c r="D25" s="146">
        <v>3737.68</v>
      </c>
      <c r="E25" s="146">
        <v>3924.57</v>
      </c>
      <c r="F25" s="146">
        <v>4120.79</v>
      </c>
      <c r="G25" s="146">
        <v>4326.83</v>
      </c>
      <c r="H25" s="146">
        <v>4543.18</v>
      </c>
      <c r="I25" s="146">
        <v>4715.8208400000003</v>
      </c>
      <c r="J25" s="146">
        <v>4779.4844213400011</v>
      </c>
      <c r="K25" s="146">
        <v>4844.0074610280917</v>
      </c>
      <c r="L25" s="146">
        <v>4909.4015617519717</v>
      </c>
      <c r="M25" s="146">
        <v>5081.2306164132906</v>
      </c>
      <c r="O25" s="119"/>
      <c r="P25" s="4">
        <v>23</v>
      </c>
      <c r="Q25" s="5">
        <v>3075</v>
      </c>
      <c r="R25" s="5">
        <v>3228.75</v>
      </c>
      <c r="S25" s="5">
        <v>3390.19</v>
      </c>
      <c r="T25" s="5">
        <v>3559.7</v>
      </c>
      <c r="U25" s="5">
        <v>3737.68</v>
      </c>
      <c r="V25" s="5">
        <v>3924.57</v>
      </c>
      <c r="W25" s="5">
        <v>4120.79</v>
      </c>
      <c r="X25" s="5">
        <v>4326.83</v>
      </c>
      <c r="Y25" s="5">
        <v>4543.18</v>
      </c>
      <c r="Z25" s="5">
        <v>4634.04</v>
      </c>
      <c r="AA25" s="5">
        <v>4696.6000000000004</v>
      </c>
      <c r="AB25" s="5">
        <v>4760</v>
      </c>
      <c r="AC25" s="5">
        <v>4824.26</v>
      </c>
      <c r="AD25" s="5">
        <v>4993.1099999999997</v>
      </c>
      <c r="AF25" s="5" t="e">
        <f>#REF!-Q25</f>
        <v>#REF!</v>
      </c>
      <c r="AG25" s="5" t="e">
        <f>#REF!-R25</f>
        <v>#REF!</v>
      </c>
      <c r="AH25" s="5">
        <f t="shared" si="2"/>
        <v>0</v>
      </c>
      <c r="AI25" s="5">
        <f t="shared" si="2"/>
        <v>0</v>
      </c>
      <c r="AJ25" s="5">
        <f t="shared" si="2"/>
        <v>0</v>
      </c>
      <c r="AK25" s="5">
        <f t="shared" si="2"/>
        <v>0</v>
      </c>
      <c r="AL25" s="5">
        <f t="shared" si="2"/>
        <v>0</v>
      </c>
      <c r="AM25" s="5">
        <f t="shared" si="2"/>
        <v>0</v>
      </c>
      <c r="AN25" s="5">
        <f t="shared" si="2"/>
        <v>0</v>
      </c>
      <c r="AO25" s="5">
        <f t="shared" si="2"/>
        <v>81.780840000000353</v>
      </c>
      <c r="AP25" s="5">
        <f t="shared" si="2"/>
        <v>82.884421340000699</v>
      </c>
      <c r="AQ25" s="5">
        <f t="shared" si="2"/>
        <v>84.007461028091711</v>
      </c>
      <c r="AR25" s="5">
        <f t="shared" si="2"/>
        <v>85.141561751971494</v>
      </c>
      <c r="AS25" s="5">
        <f t="shared" si="2"/>
        <v>88.120616413290918</v>
      </c>
      <c r="AT25" s="5"/>
      <c r="AU25" s="119" t="e">
        <f>#REF!/Q25-1</f>
        <v>#REF!</v>
      </c>
      <c r="AV25" s="119" t="e">
        <f>#REF!/R25-1</f>
        <v>#REF!</v>
      </c>
      <c r="AW25" s="119">
        <f t="shared" si="3"/>
        <v>0</v>
      </c>
      <c r="AX25" s="119">
        <f t="shared" si="3"/>
        <v>0</v>
      </c>
      <c r="AY25" s="119">
        <f t="shared" si="3"/>
        <v>0</v>
      </c>
      <c r="AZ25" s="119">
        <f t="shared" si="3"/>
        <v>0</v>
      </c>
      <c r="BA25" s="119">
        <f t="shared" si="3"/>
        <v>0</v>
      </c>
      <c r="BB25" s="119">
        <f t="shared" si="3"/>
        <v>0</v>
      </c>
      <c r="BC25" s="119">
        <f t="shared" si="3"/>
        <v>0</v>
      </c>
      <c r="BD25" s="119">
        <f t="shared" si="3"/>
        <v>1.7647849392754544E-2</v>
      </c>
      <c r="BE25" s="119">
        <f t="shared" si="3"/>
        <v>1.7647749721074968E-2</v>
      </c>
      <c r="BF25" s="119">
        <f t="shared" si="3"/>
        <v>1.7648626266405731E-2</v>
      </c>
      <c r="BG25" s="119">
        <f t="shared" si="3"/>
        <v>1.7648626266405953E-2</v>
      </c>
      <c r="BH25" s="119">
        <f t="shared" si="3"/>
        <v>1.764844283688749E-2</v>
      </c>
    </row>
    <row r="26" spans="1:60" ht="18" hidden="1" customHeight="1">
      <c r="A26" s="6">
        <v>24</v>
      </c>
      <c r="B26" s="146">
        <v>3496.03</v>
      </c>
      <c r="C26" s="146">
        <v>3670.83</v>
      </c>
      <c r="D26" s="146">
        <v>3854.37</v>
      </c>
      <c r="E26" s="146">
        <v>4047.09</v>
      </c>
      <c r="F26" s="146">
        <v>4249.4399999999996</v>
      </c>
      <c r="G26" s="146">
        <v>4461.92</v>
      </c>
      <c r="H26" s="146">
        <v>4685.01</v>
      </c>
      <c r="I26" s="146">
        <v>4863.0403800000004</v>
      </c>
      <c r="J26" s="146">
        <v>4928.6914251300004</v>
      </c>
      <c r="K26" s="146">
        <v>4995.2287593692554</v>
      </c>
      <c r="L26" s="146">
        <v>5062.664347620741</v>
      </c>
      <c r="M26" s="146">
        <v>5239.8575997874668</v>
      </c>
      <c r="O26" s="119"/>
      <c r="P26" s="4">
        <v>24</v>
      </c>
      <c r="Q26" s="5">
        <v>3171</v>
      </c>
      <c r="R26" s="5">
        <v>3329.55</v>
      </c>
      <c r="S26" s="5">
        <v>3496.03</v>
      </c>
      <c r="T26" s="5">
        <v>3670.83</v>
      </c>
      <c r="U26" s="5">
        <v>3854.37</v>
      </c>
      <c r="V26" s="5">
        <v>4047.09</v>
      </c>
      <c r="W26" s="5">
        <v>4249.4399999999996</v>
      </c>
      <c r="X26" s="5">
        <v>4461.92</v>
      </c>
      <c r="Y26" s="5">
        <v>4685.01</v>
      </c>
      <c r="Z26" s="5">
        <v>4778.71</v>
      </c>
      <c r="AA26" s="5">
        <v>4843.22</v>
      </c>
      <c r="AB26" s="5">
        <v>4908.6099999999997</v>
      </c>
      <c r="AC26" s="5">
        <v>4974.87</v>
      </c>
      <c r="AD26" s="5">
        <v>5148.99</v>
      </c>
      <c r="AF26" s="5" t="e">
        <f>#REF!-Q26</f>
        <v>#REF!</v>
      </c>
      <c r="AG26" s="5" t="e">
        <f>#REF!-R26</f>
        <v>#REF!</v>
      </c>
      <c r="AH26" s="5">
        <f t="shared" si="2"/>
        <v>0</v>
      </c>
      <c r="AI26" s="5">
        <f t="shared" si="2"/>
        <v>0</v>
      </c>
      <c r="AJ26" s="5">
        <f t="shared" si="2"/>
        <v>0</v>
      </c>
      <c r="AK26" s="5">
        <f t="shared" si="2"/>
        <v>0</v>
      </c>
      <c r="AL26" s="5">
        <f t="shared" si="2"/>
        <v>0</v>
      </c>
      <c r="AM26" s="5">
        <f t="shared" si="2"/>
        <v>0</v>
      </c>
      <c r="AN26" s="5">
        <f t="shared" si="2"/>
        <v>0</v>
      </c>
      <c r="AO26" s="5">
        <f t="shared" si="2"/>
        <v>84.330380000000332</v>
      </c>
      <c r="AP26" s="5">
        <f t="shared" si="2"/>
        <v>85.471425130000171</v>
      </c>
      <c r="AQ26" s="5">
        <f t="shared" si="2"/>
        <v>86.618759369255713</v>
      </c>
      <c r="AR26" s="5">
        <f t="shared" si="2"/>
        <v>87.794347620741064</v>
      </c>
      <c r="AS26" s="5">
        <f t="shared" si="2"/>
        <v>90.867599787467043</v>
      </c>
      <c r="AT26" s="5"/>
      <c r="AU26" s="119" t="e">
        <f>#REF!/Q26-1</f>
        <v>#REF!</v>
      </c>
      <c r="AV26" s="119" t="e">
        <f>#REF!/R26-1</f>
        <v>#REF!</v>
      </c>
      <c r="AW26" s="119">
        <f t="shared" si="3"/>
        <v>0</v>
      </c>
      <c r="AX26" s="119">
        <f t="shared" si="3"/>
        <v>0</v>
      </c>
      <c r="AY26" s="119">
        <f t="shared" si="3"/>
        <v>0</v>
      </c>
      <c r="AZ26" s="119">
        <f t="shared" si="3"/>
        <v>0</v>
      </c>
      <c r="BA26" s="119">
        <f t="shared" si="3"/>
        <v>0</v>
      </c>
      <c r="BB26" s="119">
        <f t="shared" si="3"/>
        <v>0</v>
      </c>
      <c r="BC26" s="119">
        <f t="shared" si="3"/>
        <v>0</v>
      </c>
      <c r="BD26" s="119">
        <f t="shared" si="3"/>
        <v>1.7647101414398625E-2</v>
      </c>
      <c r="BE26" s="119">
        <f t="shared" si="3"/>
        <v>1.7647644569108945E-2</v>
      </c>
      <c r="BF26" s="119">
        <f t="shared" si="3"/>
        <v>1.7646290776667017E-2</v>
      </c>
      <c r="BG26" s="119">
        <f t="shared" si="3"/>
        <v>1.7647566191828279E-2</v>
      </c>
      <c r="BH26" s="119">
        <f t="shared" si="3"/>
        <v>1.7647655129931605E-2</v>
      </c>
    </row>
    <row r="27" spans="1:60" ht="18" hidden="1" customHeight="1">
      <c r="A27" s="6">
        <v>25</v>
      </c>
      <c r="B27" s="146">
        <v>3608.48</v>
      </c>
      <c r="C27" s="146">
        <v>3788.91</v>
      </c>
      <c r="D27" s="146">
        <v>3978.35</v>
      </c>
      <c r="E27" s="146">
        <v>4177.2700000000004</v>
      </c>
      <c r="F27" s="146">
        <v>4386.13</v>
      </c>
      <c r="G27" s="146">
        <v>4605.4399999999996</v>
      </c>
      <c r="H27" s="146">
        <v>4835.71</v>
      </c>
      <c r="I27" s="146">
        <v>5019.4669800000001</v>
      </c>
      <c r="J27" s="146">
        <v>5087.2297842300004</v>
      </c>
      <c r="K27" s="146">
        <v>5155.9073863171061</v>
      </c>
      <c r="L27" s="146">
        <v>5225.5121360323874</v>
      </c>
      <c r="M27" s="146">
        <v>5408.4050607935205</v>
      </c>
      <c r="O27" s="119"/>
      <c r="P27" s="4">
        <v>25</v>
      </c>
      <c r="Q27" s="5">
        <v>3273</v>
      </c>
      <c r="R27" s="5">
        <v>3436.65</v>
      </c>
      <c r="S27" s="5">
        <v>3608.48</v>
      </c>
      <c r="T27" s="5">
        <v>3788.91</v>
      </c>
      <c r="U27" s="5">
        <v>3978.35</v>
      </c>
      <c r="V27" s="5">
        <v>4177.2700000000004</v>
      </c>
      <c r="W27" s="5">
        <v>4386.13</v>
      </c>
      <c r="X27" s="5">
        <v>4605.4399999999996</v>
      </c>
      <c r="Y27" s="5">
        <v>4835.71</v>
      </c>
      <c r="Z27" s="5">
        <v>4932.43</v>
      </c>
      <c r="AA27" s="5">
        <v>4999.01</v>
      </c>
      <c r="AB27" s="5">
        <v>5066.5</v>
      </c>
      <c r="AC27" s="5">
        <v>5134.8999999999996</v>
      </c>
      <c r="AD27" s="5">
        <v>5314.62</v>
      </c>
      <c r="AF27" s="5" t="e">
        <f>#REF!-Q27</f>
        <v>#REF!</v>
      </c>
      <c r="AG27" s="5" t="e">
        <f>#REF!-R27</f>
        <v>#REF!</v>
      </c>
      <c r="AH27" s="5">
        <f t="shared" si="2"/>
        <v>0</v>
      </c>
      <c r="AI27" s="5">
        <f t="shared" si="2"/>
        <v>0</v>
      </c>
      <c r="AJ27" s="5">
        <f t="shared" si="2"/>
        <v>0</v>
      </c>
      <c r="AK27" s="5">
        <f t="shared" si="2"/>
        <v>0</v>
      </c>
      <c r="AL27" s="5">
        <f t="shared" si="2"/>
        <v>0</v>
      </c>
      <c r="AM27" s="5">
        <f t="shared" si="2"/>
        <v>0</v>
      </c>
      <c r="AN27" s="5">
        <f t="shared" si="2"/>
        <v>0</v>
      </c>
      <c r="AO27" s="5">
        <f t="shared" si="2"/>
        <v>87.036979999999858</v>
      </c>
      <c r="AP27" s="5">
        <f t="shared" si="2"/>
        <v>88.219784230000187</v>
      </c>
      <c r="AQ27" s="5">
        <f t="shared" si="2"/>
        <v>89.407386317106102</v>
      </c>
      <c r="AR27" s="5">
        <f t="shared" si="2"/>
        <v>90.612136032387752</v>
      </c>
      <c r="AS27" s="5">
        <f t="shared" si="2"/>
        <v>93.785060793520643</v>
      </c>
      <c r="AT27" s="5"/>
      <c r="AU27" s="119" t="e">
        <f>#REF!/Q27-1</f>
        <v>#REF!</v>
      </c>
      <c r="AV27" s="119" t="e">
        <f>#REF!/R27-1</f>
        <v>#REF!</v>
      </c>
      <c r="AW27" s="119">
        <f t="shared" si="3"/>
        <v>0</v>
      </c>
      <c r="AX27" s="119">
        <f t="shared" si="3"/>
        <v>0</v>
      </c>
      <c r="AY27" s="119">
        <f t="shared" si="3"/>
        <v>0</v>
      </c>
      <c r="AZ27" s="119">
        <f t="shared" si="3"/>
        <v>0</v>
      </c>
      <c r="BA27" s="119">
        <f t="shared" si="3"/>
        <v>0</v>
      </c>
      <c r="BB27" s="119">
        <f t="shared" si="3"/>
        <v>0</v>
      </c>
      <c r="BC27" s="119">
        <f t="shared" si="3"/>
        <v>0</v>
      </c>
      <c r="BD27" s="119">
        <f t="shared" si="3"/>
        <v>1.7645862181520977E-2</v>
      </c>
      <c r="BE27" s="119">
        <f t="shared" si="3"/>
        <v>1.7647451041306272E-2</v>
      </c>
      <c r="BF27" s="119">
        <f t="shared" si="3"/>
        <v>1.7646775153874694E-2</v>
      </c>
      <c r="BG27" s="119">
        <f t="shared" si="3"/>
        <v>1.7646329243488301E-2</v>
      </c>
      <c r="BH27" s="119">
        <f t="shared" si="3"/>
        <v>1.7646616464304321E-2</v>
      </c>
    </row>
    <row r="28" spans="1:60" ht="18" hidden="1" customHeight="1">
      <c r="A28" s="6">
        <v>26</v>
      </c>
      <c r="B28" s="146">
        <v>3726.45</v>
      </c>
      <c r="C28" s="146">
        <v>3912.77</v>
      </c>
      <c r="D28" s="146">
        <v>4108.41</v>
      </c>
      <c r="E28" s="146">
        <v>4313.83</v>
      </c>
      <c r="F28" s="146">
        <v>4529.5200000000004</v>
      </c>
      <c r="G28" s="146">
        <v>4756</v>
      </c>
      <c r="H28" s="146">
        <v>4993.8</v>
      </c>
      <c r="I28" s="146">
        <v>5183.5644000000002</v>
      </c>
      <c r="J28" s="146">
        <v>5253.5425194000009</v>
      </c>
      <c r="K28" s="146">
        <v>5324.4653434119009</v>
      </c>
      <c r="L28" s="146">
        <v>5396.3456255479623</v>
      </c>
      <c r="M28" s="146">
        <v>5585.2177224421403</v>
      </c>
      <c r="O28" s="119"/>
      <c r="P28" s="4">
        <v>26</v>
      </c>
      <c r="Q28" s="5">
        <v>3380</v>
      </c>
      <c r="R28" s="5">
        <v>3549</v>
      </c>
      <c r="S28" s="5">
        <v>3726.45</v>
      </c>
      <c r="T28" s="5">
        <v>3912.77</v>
      </c>
      <c r="U28" s="5">
        <v>4108.41</v>
      </c>
      <c r="V28" s="5">
        <v>4313.83</v>
      </c>
      <c r="W28" s="5">
        <v>4529.5200000000004</v>
      </c>
      <c r="X28" s="5">
        <v>4756</v>
      </c>
      <c r="Y28" s="5">
        <v>4993.8</v>
      </c>
      <c r="Z28" s="5">
        <v>5093.68</v>
      </c>
      <c r="AA28" s="5">
        <v>5162.4399999999996</v>
      </c>
      <c r="AB28" s="5">
        <v>5232.13</v>
      </c>
      <c r="AC28" s="5">
        <v>5302.77</v>
      </c>
      <c r="AD28" s="5">
        <v>5488.36</v>
      </c>
      <c r="AF28" s="5" t="e">
        <f>#REF!-Q28</f>
        <v>#REF!</v>
      </c>
      <c r="AG28" s="5" t="e">
        <f>#REF!-R28</f>
        <v>#REF!</v>
      </c>
      <c r="AH28" s="5">
        <f t="shared" si="2"/>
        <v>0</v>
      </c>
      <c r="AI28" s="5">
        <f t="shared" si="2"/>
        <v>0</v>
      </c>
      <c r="AJ28" s="5">
        <f t="shared" si="2"/>
        <v>0</v>
      </c>
      <c r="AK28" s="5">
        <f t="shared" si="2"/>
        <v>0</v>
      </c>
      <c r="AL28" s="5">
        <f t="shared" si="2"/>
        <v>0</v>
      </c>
      <c r="AM28" s="5">
        <f t="shared" si="2"/>
        <v>0</v>
      </c>
      <c r="AN28" s="5">
        <f t="shared" si="2"/>
        <v>0</v>
      </c>
      <c r="AO28" s="5">
        <f t="shared" si="2"/>
        <v>89.884399999999914</v>
      </c>
      <c r="AP28" s="5">
        <f t="shared" si="2"/>
        <v>91.102519400001256</v>
      </c>
      <c r="AQ28" s="5">
        <f t="shared" si="2"/>
        <v>92.335343411900794</v>
      </c>
      <c r="AR28" s="5">
        <f t="shared" si="2"/>
        <v>93.575625547961863</v>
      </c>
      <c r="AS28" s="5">
        <f t="shared" si="2"/>
        <v>96.857722442140584</v>
      </c>
      <c r="AT28" s="5"/>
      <c r="AU28" s="119" t="e">
        <f>#REF!/Q28-1</f>
        <v>#REF!</v>
      </c>
      <c r="AV28" s="119" t="e">
        <f>#REF!/R28-1</f>
        <v>#REF!</v>
      </c>
      <c r="AW28" s="119">
        <f t="shared" si="3"/>
        <v>0</v>
      </c>
      <c r="AX28" s="119">
        <f t="shared" si="3"/>
        <v>0</v>
      </c>
      <c r="AY28" s="119">
        <f t="shared" si="3"/>
        <v>0</v>
      </c>
      <c r="AZ28" s="119">
        <f t="shared" si="3"/>
        <v>0</v>
      </c>
      <c r="BA28" s="119">
        <f t="shared" si="3"/>
        <v>0</v>
      </c>
      <c r="BB28" s="119">
        <f t="shared" si="3"/>
        <v>0</v>
      </c>
      <c r="BC28" s="119">
        <f t="shared" si="3"/>
        <v>0</v>
      </c>
      <c r="BD28" s="119">
        <f t="shared" si="3"/>
        <v>1.7646259678660625E-2</v>
      </c>
      <c r="BE28" s="119">
        <f t="shared" si="3"/>
        <v>1.764718222390993E-2</v>
      </c>
      <c r="BF28" s="119">
        <f t="shared" si="3"/>
        <v>1.7647754052728226E-2</v>
      </c>
      <c r="BG28" s="119">
        <f t="shared" si="3"/>
        <v>1.7646555582829793E-2</v>
      </c>
      <c r="BH28" s="119">
        <f t="shared" si="3"/>
        <v>1.764784424530097E-2</v>
      </c>
    </row>
    <row r="29" spans="1:60" ht="18" hidden="1" customHeight="1">
      <c r="A29" s="6">
        <v>27</v>
      </c>
      <c r="B29" s="146">
        <v>3856.55</v>
      </c>
      <c r="C29" s="146">
        <v>4049.37</v>
      </c>
      <c r="D29" s="146">
        <v>4251.84</v>
      </c>
      <c r="E29" s="146">
        <v>4464.43</v>
      </c>
      <c r="F29" s="146">
        <v>4687.6499999999996</v>
      </c>
      <c r="G29" s="146">
        <v>4922.04</v>
      </c>
      <c r="H29" s="146">
        <v>5168.1400000000003</v>
      </c>
      <c r="I29" s="146">
        <v>5364.5293200000006</v>
      </c>
      <c r="J29" s="146">
        <v>5436.9504658200012</v>
      </c>
      <c r="K29" s="146">
        <v>5510.3492971085716</v>
      </c>
      <c r="L29" s="146">
        <v>5584.7390126195378</v>
      </c>
      <c r="M29" s="146">
        <v>5780.2048780612213</v>
      </c>
      <c r="O29" s="119"/>
      <c r="P29" s="4">
        <v>27</v>
      </c>
      <c r="Q29" s="5">
        <v>3498</v>
      </c>
      <c r="R29" s="5">
        <v>3672.9</v>
      </c>
      <c r="S29" s="5">
        <v>3856.55</v>
      </c>
      <c r="T29" s="5">
        <v>4049.37</v>
      </c>
      <c r="U29" s="5">
        <v>4251.84</v>
      </c>
      <c r="V29" s="5">
        <v>4464.43</v>
      </c>
      <c r="W29" s="5">
        <v>4687.6499999999996</v>
      </c>
      <c r="X29" s="5">
        <v>4922.04</v>
      </c>
      <c r="Y29" s="5">
        <v>5168.1400000000003</v>
      </c>
      <c r="Z29" s="5">
        <v>5271.5</v>
      </c>
      <c r="AA29" s="5">
        <v>5342.67</v>
      </c>
      <c r="AB29" s="5">
        <v>5414.79</v>
      </c>
      <c r="AC29" s="5">
        <v>5487.89</v>
      </c>
      <c r="AD29" s="5">
        <v>5679.97</v>
      </c>
      <c r="AF29" s="5" t="e">
        <f>#REF!-Q29</f>
        <v>#REF!</v>
      </c>
      <c r="AG29" s="5" t="e">
        <f>#REF!-R29</f>
        <v>#REF!</v>
      </c>
      <c r="AH29" s="5">
        <f t="shared" si="2"/>
        <v>0</v>
      </c>
      <c r="AI29" s="5">
        <f t="shared" si="2"/>
        <v>0</v>
      </c>
      <c r="AJ29" s="5">
        <f t="shared" si="2"/>
        <v>0</v>
      </c>
      <c r="AK29" s="5">
        <f t="shared" si="2"/>
        <v>0</v>
      </c>
      <c r="AL29" s="5">
        <f t="shared" si="2"/>
        <v>0</v>
      </c>
      <c r="AM29" s="5">
        <f t="shared" si="2"/>
        <v>0</v>
      </c>
      <c r="AN29" s="5">
        <f t="shared" si="2"/>
        <v>0</v>
      </c>
      <c r="AO29" s="5">
        <f t="shared" si="2"/>
        <v>93.029320000000553</v>
      </c>
      <c r="AP29" s="5">
        <f t="shared" si="2"/>
        <v>94.280465820001154</v>
      </c>
      <c r="AQ29" s="5">
        <f t="shared" si="2"/>
        <v>95.559297108571627</v>
      </c>
      <c r="AR29" s="5">
        <f t="shared" si="2"/>
        <v>96.849012619537461</v>
      </c>
      <c r="AS29" s="5">
        <f t="shared" si="2"/>
        <v>100.23487806122102</v>
      </c>
      <c r="AT29" s="5"/>
      <c r="AU29" s="119" t="e">
        <f>#REF!/Q29-1</f>
        <v>#REF!</v>
      </c>
      <c r="AV29" s="119" t="e">
        <f>#REF!/R29-1</f>
        <v>#REF!</v>
      </c>
      <c r="AW29" s="119">
        <f t="shared" si="3"/>
        <v>0</v>
      </c>
      <c r="AX29" s="119">
        <f t="shared" si="3"/>
        <v>0</v>
      </c>
      <c r="AY29" s="119">
        <f t="shared" si="3"/>
        <v>0</v>
      </c>
      <c r="AZ29" s="119">
        <f t="shared" si="3"/>
        <v>0</v>
      </c>
      <c r="BA29" s="119">
        <f t="shared" si="3"/>
        <v>0</v>
      </c>
      <c r="BB29" s="119">
        <f t="shared" si="3"/>
        <v>0</v>
      </c>
      <c r="BC29" s="119">
        <f t="shared" si="3"/>
        <v>0</v>
      </c>
      <c r="BD29" s="119">
        <f t="shared" si="3"/>
        <v>1.764759935502247E-2</v>
      </c>
      <c r="BE29" s="119">
        <f t="shared" si="3"/>
        <v>1.7646694596522128E-2</v>
      </c>
      <c r="BF29" s="119">
        <f t="shared" si="3"/>
        <v>1.7647830683843901E-2</v>
      </c>
      <c r="BG29" s="119">
        <f t="shared" si="3"/>
        <v>1.7647768563061161E-2</v>
      </c>
      <c r="BH29" s="119">
        <f t="shared" si="3"/>
        <v>1.764707878056071E-2</v>
      </c>
    </row>
    <row r="30" spans="1:60" ht="18" hidden="1" customHeight="1">
      <c r="A30" s="6">
        <v>28</v>
      </c>
      <c r="B30" s="146">
        <v>4003.18</v>
      </c>
      <c r="C30" s="146">
        <v>4203.34</v>
      </c>
      <c r="D30" s="146">
        <v>4413.5</v>
      </c>
      <c r="E30" s="146">
        <v>4634.18</v>
      </c>
      <c r="F30" s="146">
        <v>4865.8900000000003</v>
      </c>
      <c r="G30" s="146">
        <v>5109.18</v>
      </c>
      <c r="H30" s="146">
        <v>5364.64</v>
      </c>
      <c r="I30" s="146">
        <v>5568.4963200000002</v>
      </c>
      <c r="J30" s="146">
        <v>5643.6710203200009</v>
      </c>
      <c r="K30" s="146">
        <v>5719.8605790943211</v>
      </c>
      <c r="L30" s="146">
        <v>5797.0786969120945</v>
      </c>
      <c r="M30" s="146">
        <v>5999.9764513040172</v>
      </c>
      <c r="O30" s="119"/>
      <c r="P30" s="4">
        <v>28</v>
      </c>
      <c r="Q30" s="5">
        <v>3631</v>
      </c>
      <c r="R30" s="5">
        <v>3812.55</v>
      </c>
      <c r="S30" s="5">
        <v>4003.18</v>
      </c>
      <c r="T30" s="5">
        <v>4203.34</v>
      </c>
      <c r="U30" s="5">
        <v>4413.5</v>
      </c>
      <c r="V30" s="5">
        <v>4634.18</v>
      </c>
      <c r="W30" s="5">
        <v>4865.8900000000003</v>
      </c>
      <c r="X30" s="5">
        <v>5109.18</v>
      </c>
      <c r="Y30" s="5">
        <v>5364.64</v>
      </c>
      <c r="Z30" s="5">
        <v>5471.93</v>
      </c>
      <c r="AA30" s="5">
        <v>5545.8</v>
      </c>
      <c r="AB30" s="5">
        <v>5620.67</v>
      </c>
      <c r="AC30" s="5">
        <v>5696.55</v>
      </c>
      <c r="AD30" s="5">
        <v>5895.93</v>
      </c>
      <c r="AF30" s="5" t="e">
        <f>#REF!-Q30</f>
        <v>#REF!</v>
      </c>
      <c r="AG30" s="5" t="e">
        <f>#REF!-R30</f>
        <v>#REF!</v>
      </c>
      <c r="AH30" s="5">
        <f t="shared" si="2"/>
        <v>0</v>
      </c>
      <c r="AI30" s="5">
        <f t="shared" si="2"/>
        <v>0</v>
      </c>
      <c r="AJ30" s="5">
        <f t="shared" si="2"/>
        <v>0</v>
      </c>
      <c r="AK30" s="5">
        <f t="shared" si="2"/>
        <v>0</v>
      </c>
      <c r="AL30" s="5">
        <f t="shared" si="2"/>
        <v>0</v>
      </c>
      <c r="AM30" s="5">
        <f t="shared" si="2"/>
        <v>0</v>
      </c>
      <c r="AN30" s="5">
        <f t="shared" si="2"/>
        <v>0</v>
      </c>
      <c r="AO30" s="5">
        <f t="shared" si="2"/>
        <v>96.566319999999905</v>
      </c>
      <c r="AP30" s="5">
        <f t="shared" si="2"/>
        <v>97.871020320000753</v>
      </c>
      <c r="AQ30" s="5">
        <f t="shared" si="2"/>
        <v>99.190579094321038</v>
      </c>
      <c r="AR30" s="5">
        <f t="shared" si="2"/>
        <v>100.52869691209435</v>
      </c>
      <c r="AS30" s="5">
        <f t="shared" si="2"/>
        <v>104.04645130401695</v>
      </c>
      <c r="AT30" s="5"/>
      <c r="AU30" s="119" t="e">
        <f>#REF!/Q30-1</f>
        <v>#REF!</v>
      </c>
      <c r="AV30" s="119" t="e">
        <f>#REF!/R30-1</f>
        <v>#REF!</v>
      </c>
      <c r="AW30" s="119">
        <f t="shared" si="3"/>
        <v>0</v>
      </c>
      <c r="AX30" s="119">
        <f t="shared" si="3"/>
        <v>0</v>
      </c>
      <c r="AY30" s="119">
        <f t="shared" si="3"/>
        <v>0</v>
      </c>
      <c r="AZ30" s="119">
        <f t="shared" si="3"/>
        <v>0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1.7647579556024917E-2</v>
      </c>
      <c r="BE30" s="119">
        <f t="shared" si="3"/>
        <v>1.7647773147246637E-2</v>
      </c>
      <c r="BF30" s="119">
        <f t="shared" si="3"/>
        <v>1.7647465354543312E-2</v>
      </c>
      <c r="BG30" s="119">
        <f t="shared" si="3"/>
        <v>1.7647294750698928E-2</v>
      </c>
      <c r="BH30" s="119">
        <f t="shared" si="3"/>
        <v>1.7647165299455203E-2</v>
      </c>
    </row>
    <row r="31" spans="1:60" ht="18" hidden="1" customHeight="1">
      <c r="A31" s="6">
        <v>29</v>
      </c>
      <c r="B31" s="146">
        <v>4152.0200000000004</v>
      </c>
      <c r="C31" s="146">
        <v>4359.62</v>
      </c>
      <c r="D31" s="146">
        <v>4577.6000000000004</v>
      </c>
      <c r="E31" s="146">
        <v>4806.4799999999996</v>
      </c>
      <c r="F31" s="146">
        <v>5046.8</v>
      </c>
      <c r="G31" s="146">
        <v>5299.14</v>
      </c>
      <c r="H31" s="146">
        <v>5564.1</v>
      </c>
      <c r="I31" s="146">
        <v>5775.5358000000006</v>
      </c>
      <c r="J31" s="146">
        <v>5853.5055333000009</v>
      </c>
      <c r="K31" s="146">
        <v>5932.5278579995511</v>
      </c>
      <c r="L31" s="146">
        <v>6012.6169840825451</v>
      </c>
      <c r="M31" s="146">
        <v>6223.0585785254334</v>
      </c>
      <c r="O31" s="119"/>
      <c r="P31" s="4">
        <v>29</v>
      </c>
      <c r="Q31" s="5">
        <v>3766</v>
      </c>
      <c r="R31" s="5">
        <v>3954.3</v>
      </c>
      <c r="S31" s="5">
        <v>4152.0200000000004</v>
      </c>
      <c r="T31" s="5">
        <v>4359.62</v>
      </c>
      <c r="U31" s="5">
        <v>4577.6000000000004</v>
      </c>
      <c r="V31" s="5">
        <v>4806.4799999999996</v>
      </c>
      <c r="W31" s="5">
        <v>5046.8</v>
      </c>
      <c r="X31" s="5">
        <v>5299.14</v>
      </c>
      <c r="Y31" s="5">
        <v>5564.1</v>
      </c>
      <c r="Z31" s="5">
        <v>5675.38</v>
      </c>
      <c r="AA31" s="5">
        <v>5752</v>
      </c>
      <c r="AB31" s="5">
        <v>5829.65</v>
      </c>
      <c r="AC31" s="5">
        <v>5908.35</v>
      </c>
      <c r="AD31" s="5">
        <v>6115.14</v>
      </c>
      <c r="AF31" s="5" t="e">
        <f>#REF!-Q31</f>
        <v>#REF!</v>
      </c>
      <c r="AG31" s="5" t="e">
        <f>#REF!-R31</f>
        <v>#REF!</v>
      </c>
      <c r="AH31" s="5">
        <f t="shared" si="2"/>
        <v>0</v>
      </c>
      <c r="AI31" s="5">
        <f t="shared" si="2"/>
        <v>0</v>
      </c>
      <c r="AJ31" s="5">
        <f t="shared" si="2"/>
        <v>0</v>
      </c>
      <c r="AK31" s="5">
        <f t="shared" si="2"/>
        <v>0</v>
      </c>
      <c r="AL31" s="5">
        <f t="shared" si="2"/>
        <v>0</v>
      </c>
      <c r="AM31" s="5">
        <f t="shared" si="2"/>
        <v>0</v>
      </c>
      <c r="AN31" s="5">
        <f t="shared" si="2"/>
        <v>0</v>
      </c>
      <c r="AO31" s="5">
        <f t="shared" si="2"/>
        <v>100.15580000000045</v>
      </c>
      <c r="AP31" s="5">
        <f t="shared" si="2"/>
        <v>101.50553330000093</v>
      </c>
      <c r="AQ31" s="5">
        <f t="shared" si="2"/>
        <v>102.87785799955145</v>
      </c>
      <c r="AR31" s="5">
        <f t="shared" si="2"/>
        <v>104.2669840825447</v>
      </c>
      <c r="AS31" s="5">
        <f t="shared" si="2"/>
        <v>107.91857852543308</v>
      </c>
      <c r="AT31" s="5"/>
      <c r="AU31" s="119" t="e">
        <f>#REF!/Q31-1</f>
        <v>#REF!</v>
      </c>
      <c r="AV31" s="119" t="e">
        <f>#REF!/R31-1</f>
        <v>#REF!</v>
      </c>
      <c r="AW31" s="119">
        <f t="shared" si="3"/>
        <v>0</v>
      </c>
      <c r="AX31" s="119">
        <f t="shared" si="3"/>
        <v>0</v>
      </c>
      <c r="AY31" s="119">
        <f t="shared" si="3"/>
        <v>0</v>
      </c>
      <c r="AZ31" s="119">
        <f t="shared" si="3"/>
        <v>0</v>
      </c>
      <c r="BA31" s="119">
        <f t="shared" si="3"/>
        <v>0</v>
      </c>
      <c r="BB31" s="119">
        <f t="shared" si="3"/>
        <v>0</v>
      </c>
      <c r="BC31" s="119">
        <f t="shared" si="3"/>
        <v>0</v>
      </c>
      <c r="BD31" s="119">
        <f t="shared" si="3"/>
        <v>1.7647417441651658E-2</v>
      </c>
      <c r="BE31" s="119">
        <f t="shared" si="3"/>
        <v>1.7646998139777548E-2</v>
      </c>
      <c r="BF31" s="119">
        <f t="shared" si="3"/>
        <v>1.7647347267769398E-2</v>
      </c>
      <c r="BG31" s="119">
        <f t="shared" si="3"/>
        <v>1.7647394633450109E-2</v>
      </c>
      <c r="BH31" s="119">
        <f t="shared" si="3"/>
        <v>1.764776906586496E-2</v>
      </c>
    </row>
    <row r="32" spans="1:60" ht="18" hidden="1" customHeight="1">
      <c r="A32" s="6">
        <v>30</v>
      </c>
      <c r="B32" s="146">
        <v>4311.88</v>
      </c>
      <c r="C32" s="146">
        <v>4527.47</v>
      </c>
      <c r="D32" s="146">
        <v>4753.84</v>
      </c>
      <c r="E32" s="146">
        <v>4991.54</v>
      </c>
      <c r="F32" s="146">
        <v>5241.1099999999997</v>
      </c>
      <c r="G32" s="146">
        <v>5503.17</v>
      </c>
      <c r="H32" s="146">
        <v>5778.33</v>
      </c>
      <c r="I32" s="146">
        <v>5997.9065399999999</v>
      </c>
      <c r="J32" s="146">
        <v>6078.8782782900007</v>
      </c>
      <c r="K32" s="146">
        <v>6160.9431350469158</v>
      </c>
      <c r="L32" s="146">
        <v>6244.1158673700493</v>
      </c>
      <c r="M32" s="146">
        <v>6462.6599227280003</v>
      </c>
      <c r="O32" s="119"/>
      <c r="P32" s="4">
        <v>30</v>
      </c>
      <c r="Q32" s="5">
        <v>3911</v>
      </c>
      <c r="R32" s="5">
        <v>4106.55</v>
      </c>
      <c r="S32" s="5">
        <v>4311.88</v>
      </c>
      <c r="T32" s="5">
        <v>4527.47</v>
      </c>
      <c r="U32" s="5">
        <v>4753.84</v>
      </c>
      <c r="V32" s="5">
        <v>4991.54</v>
      </c>
      <c r="W32" s="5">
        <v>5241.1099999999997</v>
      </c>
      <c r="X32" s="5">
        <v>5503.17</v>
      </c>
      <c r="Y32" s="5">
        <v>5778.33</v>
      </c>
      <c r="Z32" s="5">
        <v>5893.89</v>
      </c>
      <c r="AA32" s="5">
        <v>5973.46</v>
      </c>
      <c r="AB32" s="5">
        <v>6054.1</v>
      </c>
      <c r="AC32" s="5">
        <v>6135.83</v>
      </c>
      <c r="AD32" s="5">
        <v>6350.59</v>
      </c>
      <c r="AF32" s="5" t="e">
        <f>#REF!-Q32</f>
        <v>#REF!</v>
      </c>
      <c r="AG32" s="5" t="e">
        <f>#REF!-R32</f>
        <v>#REF!</v>
      </c>
      <c r="AH32" s="5">
        <f t="shared" si="2"/>
        <v>0</v>
      </c>
      <c r="AI32" s="5">
        <f t="shared" si="2"/>
        <v>0</v>
      </c>
      <c r="AJ32" s="5">
        <f t="shared" si="2"/>
        <v>0</v>
      </c>
      <c r="AK32" s="5">
        <f t="shared" si="2"/>
        <v>0</v>
      </c>
      <c r="AL32" s="5">
        <f t="shared" si="2"/>
        <v>0</v>
      </c>
      <c r="AM32" s="5">
        <f t="shared" si="2"/>
        <v>0</v>
      </c>
      <c r="AN32" s="5">
        <f t="shared" si="2"/>
        <v>0</v>
      </c>
      <c r="AO32" s="5">
        <f t="shared" si="2"/>
        <v>104.01653999999962</v>
      </c>
      <c r="AP32" s="5">
        <f t="shared" si="2"/>
        <v>105.41827829000067</v>
      </c>
      <c r="AQ32" s="5">
        <f t="shared" si="2"/>
        <v>106.84313504691545</v>
      </c>
      <c r="AR32" s="5">
        <f t="shared" si="2"/>
        <v>108.28586737004935</v>
      </c>
      <c r="AS32" s="5">
        <f t="shared" si="2"/>
        <v>112.06992272800017</v>
      </c>
      <c r="AT32" s="5"/>
      <c r="AU32" s="119" t="e">
        <f>#REF!/Q32-1</f>
        <v>#REF!</v>
      </c>
      <c r="AV32" s="119" t="e">
        <f>#REF!/R32-1</f>
        <v>#REF!</v>
      </c>
      <c r="AW32" s="119">
        <f t="shared" si="3"/>
        <v>0</v>
      </c>
      <c r="AX32" s="119">
        <f t="shared" si="3"/>
        <v>0</v>
      </c>
      <c r="AY32" s="119">
        <f t="shared" si="3"/>
        <v>0</v>
      </c>
      <c r="AZ32" s="119">
        <f t="shared" si="3"/>
        <v>0</v>
      </c>
      <c r="BA32" s="119">
        <f t="shared" si="3"/>
        <v>0</v>
      </c>
      <c r="BB32" s="119">
        <f t="shared" si="3"/>
        <v>0</v>
      </c>
      <c r="BC32" s="119">
        <f t="shared" si="3"/>
        <v>0</v>
      </c>
      <c r="BD32" s="119">
        <f t="shared" si="3"/>
        <v>1.7648198388500624E-2</v>
      </c>
      <c r="BE32" s="119">
        <f t="shared" si="3"/>
        <v>1.764777503992665E-2</v>
      </c>
      <c r="BF32" s="119">
        <f t="shared" si="3"/>
        <v>1.7648062477811033E-2</v>
      </c>
      <c r="BG32" s="119">
        <f t="shared" si="3"/>
        <v>1.7648120526489341E-2</v>
      </c>
      <c r="BH32" s="119">
        <f t="shared" si="3"/>
        <v>1.7647167070776071E-2</v>
      </c>
    </row>
    <row r="33" spans="1:60" ht="18" hidden="1" customHeight="1">
      <c r="A33" s="6">
        <v>31</v>
      </c>
      <c r="B33" s="146">
        <v>4480.5600000000004</v>
      </c>
      <c r="C33" s="146">
        <v>4704.59</v>
      </c>
      <c r="D33" s="146">
        <v>4939.82</v>
      </c>
      <c r="E33" s="146">
        <v>5186.8100000000004</v>
      </c>
      <c r="F33" s="146">
        <v>5446.15</v>
      </c>
      <c r="G33" s="146">
        <v>5718.46</v>
      </c>
      <c r="H33" s="146">
        <v>6004.38</v>
      </c>
      <c r="I33" s="146">
        <v>6232.5464400000001</v>
      </c>
      <c r="J33" s="146">
        <v>6316.6858169400002</v>
      </c>
      <c r="K33" s="146">
        <v>6401.961075468691</v>
      </c>
      <c r="L33" s="146">
        <v>6488.3875499875185</v>
      </c>
      <c r="M33" s="146">
        <v>6715.4811142370809</v>
      </c>
      <c r="O33" s="119"/>
      <c r="P33" s="4">
        <v>31</v>
      </c>
      <c r="Q33" s="5">
        <v>4064</v>
      </c>
      <c r="R33" s="5">
        <v>4267.2</v>
      </c>
      <c r="S33" s="5">
        <v>4480.5600000000004</v>
      </c>
      <c r="T33" s="5">
        <v>4704.59</v>
      </c>
      <c r="U33" s="5">
        <v>4939.82</v>
      </c>
      <c r="V33" s="5">
        <v>5186.8100000000004</v>
      </c>
      <c r="W33" s="5">
        <v>5446.15</v>
      </c>
      <c r="X33" s="5">
        <v>5718.46</v>
      </c>
      <c r="Y33" s="5">
        <v>6004.38</v>
      </c>
      <c r="Z33" s="5">
        <v>6124.47</v>
      </c>
      <c r="AA33" s="5">
        <v>6207.15</v>
      </c>
      <c r="AB33" s="5">
        <v>6290.94</v>
      </c>
      <c r="AC33" s="5">
        <v>6375.87</v>
      </c>
      <c r="AD33" s="5">
        <v>6599.03</v>
      </c>
      <c r="AF33" s="5" t="e">
        <f>#REF!-Q33</f>
        <v>#REF!</v>
      </c>
      <c r="AG33" s="5" t="e">
        <f>#REF!-R33</f>
        <v>#REF!</v>
      </c>
      <c r="AH33" s="5">
        <f t="shared" si="2"/>
        <v>0</v>
      </c>
      <c r="AI33" s="5">
        <f t="shared" si="2"/>
        <v>0</v>
      </c>
      <c r="AJ33" s="5">
        <f t="shared" si="2"/>
        <v>0</v>
      </c>
      <c r="AK33" s="5">
        <f t="shared" si="2"/>
        <v>0</v>
      </c>
      <c r="AL33" s="5">
        <f t="shared" si="2"/>
        <v>0</v>
      </c>
      <c r="AM33" s="5">
        <f t="shared" si="2"/>
        <v>0</v>
      </c>
      <c r="AN33" s="5">
        <f t="shared" si="2"/>
        <v>0</v>
      </c>
      <c r="AO33" s="5">
        <f t="shared" si="2"/>
        <v>108.07643999999982</v>
      </c>
      <c r="AP33" s="5">
        <f t="shared" si="2"/>
        <v>109.53581694000059</v>
      </c>
      <c r="AQ33" s="5">
        <f t="shared" si="2"/>
        <v>111.02107546869138</v>
      </c>
      <c r="AR33" s="5">
        <f t="shared" si="2"/>
        <v>112.51754998751858</v>
      </c>
      <c r="AS33" s="5">
        <f t="shared" si="2"/>
        <v>116.45111423708113</v>
      </c>
      <c r="AT33" s="5"/>
      <c r="AU33" s="119" t="e">
        <f>#REF!/Q33-1</f>
        <v>#REF!</v>
      </c>
      <c r="AV33" s="119" t="e">
        <f>#REF!/R33-1</f>
        <v>#REF!</v>
      </c>
      <c r="AW33" s="119">
        <f t="shared" si="3"/>
        <v>0</v>
      </c>
      <c r="AX33" s="119">
        <f t="shared" si="3"/>
        <v>0</v>
      </c>
      <c r="AY33" s="119">
        <f t="shared" si="3"/>
        <v>0</v>
      </c>
      <c r="AZ33" s="119">
        <f t="shared" si="3"/>
        <v>0</v>
      </c>
      <c r="BA33" s="119">
        <f t="shared" si="3"/>
        <v>0</v>
      </c>
      <c r="BB33" s="119">
        <f t="shared" si="3"/>
        <v>0</v>
      </c>
      <c r="BC33" s="119">
        <f t="shared" si="3"/>
        <v>0</v>
      </c>
      <c r="BD33" s="119">
        <f t="shared" si="3"/>
        <v>1.7646660037521578E-2</v>
      </c>
      <c r="BE33" s="119">
        <f t="shared" si="3"/>
        <v>1.7646716599405643E-2</v>
      </c>
      <c r="BF33" s="119">
        <f t="shared" si="3"/>
        <v>1.7647772108570603E-2</v>
      </c>
      <c r="BG33" s="119">
        <f t="shared" si="3"/>
        <v>1.7647403411223728E-2</v>
      </c>
      <c r="BH33" s="119">
        <f t="shared" si="3"/>
        <v>1.7646701748148086E-2</v>
      </c>
    </row>
    <row r="34" spans="1:60" ht="18" hidden="1" customHeight="1">
      <c r="A34" s="6">
        <v>32</v>
      </c>
      <c r="B34" s="146">
        <v>4664.68</v>
      </c>
      <c r="C34" s="146">
        <v>4897.91</v>
      </c>
      <c r="D34" s="146">
        <v>5142.8100000000004</v>
      </c>
      <c r="E34" s="146">
        <v>5399.95</v>
      </c>
      <c r="F34" s="146">
        <v>5669.94</v>
      </c>
      <c r="G34" s="146">
        <v>5953.44</v>
      </c>
      <c r="H34" s="146">
        <v>6251.11</v>
      </c>
      <c r="I34" s="146">
        <v>6488.65218</v>
      </c>
      <c r="J34" s="146">
        <v>6576.2489844300007</v>
      </c>
      <c r="K34" s="146">
        <v>6665.0283457198066</v>
      </c>
      <c r="L34" s="146">
        <v>6755.0062283870247</v>
      </c>
      <c r="M34" s="146">
        <v>6991.4314463805704</v>
      </c>
      <c r="O34" s="119"/>
      <c r="P34" s="4">
        <v>32</v>
      </c>
      <c r="Q34" s="5">
        <v>4231</v>
      </c>
      <c r="R34" s="5">
        <v>4442.55</v>
      </c>
      <c r="S34" s="5">
        <v>4664.68</v>
      </c>
      <c r="T34" s="5">
        <v>4897.91</v>
      </c>
      <c r="U34" s="5">
        <v>5142.8100000000004</v>
      </c>
      <c r="V34" s="5">
        <v>5399.95</v>
      </c>
      <c r="W34" s="5">
        <v>5669.94</v>
      </c>
      <c r="X34" s="5">
        <v>5953.44</v>
      </c>
      <c r="Y34" s="5">
        <v>6251.11</v>
      </c>
      <c r="Z34" s="5">
        <v>6376.14</v>
      </c>
      <c r="AA34" s="5">
        <v>6462.21</v>
      </c>
      <c r="AB34" s="5">
        <v>6549.45</v>
      </c>
      <c r="AC34" s="5">
        <v>6637.87</v>
      </c>
      <c r="AD34" s="5">
        <v>6870.2</v>
      </c>
      <c r="AF34" s="5" t="e">
        <f>#REF!-Q34</f>
        <v>#REF!</v>
      </c>
      <c r="AG34" s="5" t="e">
        <f>#REF!-R34</f>
        <v>#REF!</v>
      </c>
      <c r="AH34" s="5">
        <f t="shared" si="2"/>
        <v>0</v>
      </c>
      <c r="AI34" s="5">
        <f t="shared" si="2"/>
        <v>0</v>
      </c>
      <c r="AJ34" s="5">
        <f t="shared" si="2"/>
        <v>0</v>
      </c>
      <c r="AK34" s="5">
        <f t="shared" si="2"/>
        <v>0</v>
      </c>
      <c r="AL34" s="5">
        <f t="shared" si="2"/>
        <v>0</v>
      </c>
      <c r="AM34" s="5">
        <f t="shared" si="2"/>
        <v>0</v>
      </c>
      <c r="AN34" s="5">
        <f t="shared" si="2"/>
        <v>0</v>
      </c>
      <c r="AO34" s="5">
        <f t="shared" si="2"/>
        <v>112.51217999999972</v>
      </c>
      <c r="AP34" s="5">
        <f t="shared" si="2"/>
        <v>114.03898443000071</v>
      </c>
      <c r="AQ34" s="5">
        <f t="shared" si="2"/>
        <v>115.57834571980675</v>
      </c>
      <c r="AR34" s="5">
        <f t="shared" si="2"/>
        <v>117.13622838702486</v>
      </c>
      <c r="AS34" s="5">
        <f t="shared" si="2"/>
        <v>121.23144638057056</v>
      </c>
      <c r="AT34" s="5"/>
      <c r="AU34" s="119" t="e">
        <f>#REF!/Q34-1</f>
        <v>#REF!</v>
      </c>
      <c r="AV34" s="119" t="e">
        <f>#REF!/R34-1</f>
        <v>#REF!</v>
      </c>
      <c r="AW34" s="119">
        <f t="shared" si="3"/>
        <v>0</v>
      </c>
      <c r="AX34" s="119">
        <f t="shared" si="3"/>
        <v>0</v>
      </c>
      <c r="AY34" s="119">
        <f t="shared" si="3"/>
        <v>0</v>
      </c>
      <c r="AZ34" s="119">
        <f t="shared" si="3"/>
        <v>0</v>
      </c>
      <c r="BA34" s="119">
        <f t="shared" si="3"/>
        <v>0</v>
      </c>
      <c r="BB34" s="119">
        <f t="shared" si="3"/>
        <v>0</v>
      </c>
      <c r="BC34" s="119">
        <f t="shared" si="3"/>
        <v>0</v>
      </c>
      <c r="BD34" s="119">
        <f t="shared" si="3"/>
        <v>1.7645813925039278E-2</v>
      </c>
      <c r="BE34" s="119">
        <f t="shared" si="3"/>
        <v>1.7647056414137108E-2</v>
      </c>
      <c r="BF34" s="119">
        <f t="shared" si="3"/>
        <v>1.764703077660057E-2</v>
      </c>
      <c r="BG34" s="119">
        <f t="shared" si="3"/>
        <v>1.7646659001611109E-2</v>
      </c>
      <c r="BH34" s="119">
        <f t="shared" si="3"/>
        <v>1.7645985033997613E-2</v>
      </c>
    </row>
    <row r="35" spans="1:60" ht="18" hidden="1" customHeight="1">
      <c r="A35" s="6">
        <v>33</v>
      </c>
      <c r="B35" s="146">
        <v>4857.62</v>
      </c>
      <c r="C35" s="146">
        <v>5100.5</v>
      </c>
      <c r="D35" s="146">
        <v>5355.52</v>
      </c>
      <c r="E35" s="146">
        <v>5623.3</v>
      </c>
      <c r="F35" s="146">
        <v>5904.46</v>
      </c>
      <c r="G35" s="146">
        <v>6199.68</v>
      </c>
      <c r="H35" s="146">
        <v>6509.67</v>
      </c>
      <c r="I35" s="146">
        <v>6757.0374600000005</v>
      </c>
      <c r="J35" s="146">
        <v>6848.2574657100013</v>
      </c>
      <c r="K35" s="146">
        <v>6940.7089414970869</v>
      </c>
      <c r="L35" s="146">
        <v>7034.4085122072984</v>
      </c>
      <c r="M35" s="146">
        <v>7280.612810134553</v>
      </c>
      <c r="O35" s="119"/>
      <c r="P35" s="4">
        <v>33</v>
      </c>
      <c r="Q35" s="5">
        <v>4406</v>
      </c>
      <c r="R35" s="5">
        <v>4626.3</v>
      </c>
      <c r="S35" s="5">
        <v>4857.62</v>
      </c>
      <c r="T35" s="5">
        <v>5100.5</v>
      </c>
      <c r="U35" s="5">
        <v>5355.52</v>
      </c>
      <c r="V35" s="5">
        <v>5623.3</v>
      </c>
      <c r="W35" s="5">
        <v>5904.46</v>
      </c>
      <c r="X35" s="5">
        <v>6199.68</v>
      </c>
      <c r="Y35" s="5">
        <v>6509.67</v>
      </c>
      <c r="Z35" s="5">
        <v>6639.86</v>
      </c>
      <c r="AA35" s="5">
        <v>6729.5</v>
      </c>
      <c r="AB35" s="5">
        <v>6820.35</v>
      </c>
      <c r="AC35" s="5">
        <v>6912.42</v>
      </c>
      <c r="AD35" s="5">
        <v>7154.36</v>
      </c>
      <c r="AF35" s="5" t="e">
        <f>#REF!-Q35</f>
        <v>#REF!</v>
      </c>
      <c r="AG35" s="5" t="e">
        <f>#REF!-R35</f>
        <v>#REF!</v>
      </c>
      <c r="AH35" s="5">
        <f t="shared" si="2"/>
        <v>0</v>
      </c>
      <c r="AI35" s="5">
        <f t="shared" si="2"/>
        <v>0</v>
      </c>
      <c r="AJ35" s="5">
        <f t="shared" si="2"/>
        <v>0</v>
      </c>
      <c r="AK35" s="5">
        <f t="shared" si="2"/>
        <v>0</v>
      </c>
      <c r="AL35" s="5">
        <f t="shared" si="2"/>
        <v>0</v>
      </c>
      <c r="AM35" s="5">
        <f t="shared" si="2"/>
        <v>0</v>
      </c>
      <c r="AN35" s="5">
        <f t="shared" si="2"/>
        <v>0</v>
      </c>
      <c r="AO35" s="5">
        <f t="shared" si="2"/>
        <v>117.17746000000079</v>
      </c>
      <c r="AP35" s="5">
        <f t="shared" si="2"/>
        <v>118.75746571000127</v>
      </c>
      <c r="AQ35" s="5">
        <f t="shared" si="2"/>
        <v>120.35894149708656</v>
      </c>
      <c r="AR35" s="5">
        <f t="shared" si="2"/>
        <v>121.9885122072983</v>
      </c>
      <c r="AS35" s="5">
        <f t="shared" si="2"/>
        <v>126.25281013455333</v>
      </c>
      <c r="AT35" s="5"/>
      <c r="AU35" s="119" t="e">
        <f>#REF!/Q35-1</f>
        <v>#REF!</v>
      </c>
      <c r="AV35" s="119" t="e">
        <f>#REF!/R35-1</f>
        <v>#REF!</v>
      </c>
      <c r="AW35" s="119">
        <f t="shared" si="3"/>
        <v>0</v>
      </c>
      <c r="AX35" s="119">
        <f t="shared" si="3"/>
        <v>0</v>
      </c>
      <c r="AY35" s="119">
        <f t="shared" si="3"/>
        <v>0</v>
      </c>
      <c r="AZ35" s="119">
        <f t="shared" si="3"/>
        <v>0</v>
      </c>
      <c r="BA35" s="119">
        <f t="shared" si="3"/>
        <v>0</v>
      </c>
      <c r="BB35" s="119">
        <f t="shared" si="3"/>
        <v>0</v>
      </c>
      <c r="BC35" s="119">
        <f t="shared" si="3"/>
        <v>0</v>
      </c>
      <c r="BD35" s="119">
        <f t="shared" si="3"/>
        <v>1.7647579918853795E-2</v>
      </c>
      <c r="BE35" s="119">
        <f t="shared" si="3"/>
        <v>1.7647294109518041E-2</v>
      </c>
      <c r="BF35" s="119">
        <f t="shared" si="3"/>
        <v>1.7647032996413126E-2</v>
      </c>
      <c r="BG35" s="119">
        <f t="shared" si="3"/>
        <v>1.7647728611296598E-2</v>
      </c>
      <c r="BH35" s="119">
        <f t="shared" si="3"/>
        <v>1.7646974730731069E-2</v>
      </c>
    </row>
    <row r="36" spans="1:60" ht="18" hidden="1" customHeight="1">
      <c r="A36" s="6">
        <v>34</v>
      </c>
      <c r="B36" s="146">
        <v>5065.99</v>
      </c>
      <c r="C36" s="146">
        <v>5319.29</v>
      </c>
      <c r="D36" s="146">
        <v>5585.25</v>
      </c>
      <c r="E36" s="146">
        <v>5864.51</v>
      </c>
      <c r="F36" s="146">
        <v>6157.74</v>
      </c>
      <c r="G36" s="146">
        <v>6465.63</v>
      </c>
      <c r="H36" s="146">
        <v>6788.91</v>
      </c>
      <c r="I36" s="146">
        <v>7046.8885799999998</v>
      </c>
      <c r="J36" s="146">
        <v>7142.0215758300001</v>
      </c>
      <c r="K36" s="146">
        <v>7238.4388671037059</v>
      </c>
      <c r="L36" s="146">
        <v>7336.1577918096064</v>
      </c>
      <c r="M36" s="146">
        <v>7592.9233145229418</v>
      </c>
      <c r="O36" s="119"/>
      <c r="P36" s="4">
        <v>34</v>
      </c>
      <c r="Q36" s="5">
        <v>4595</v>
      </c>
      <c r="R36" s="5">
        <v>4824.75</v>
      </c>
      <c r="S36" s="5">
        <v>5065.99</v>
      </c>
      <c r="T36" s="5">
        <v>5319.29</v>
      </c>
      <c r="U36" s="5">
        <v>5585.25</v>
      </c>
      <c r="V36" s="5">
        <v>5864.51</v>
      </c>
      <c r="W36" s="5">
        <v>6157.74</v>
      </c>
      <c r="X36" s="5">
        <v>6465.63</v>
      </c>
      <c r="Y36" s="5">
        <v>6788.91</v>
      </c>
      <c r="Z36" s="5">
        <v>6924.69</v>
      </c>
      <c r="AA36" s="5">
        <v>7018.17</v>
      </c>
      <c r="AB36" s="5">
        <v>7112.91</v>
      </c>
      <c r="AC36" s="5">
        <v>7208.94</v>
      </c>
      <c r="AD36" s="5">
        <v>7461.25</v>
      </c>
      <c r="AF36" s="5" t="e">
        <f>#REF!-Q36</f>
        <v>#REF!</v>
      </c>
      <c r="AG36" s="5" t="e">
        <f>#REF!-R36</f>
        <v>#REF!</v>
      </c>
      <c r="AH36" s="5">
        <f t="shared" si="2"/>
        <v>0</v>
      </c>
      <c r="AI36" s="5">
        <f t="shared" si="2"/>
        <v>0</v>
      </c>
      <c r="AJ36" s="5">
        <f t="shared" si="2"/>
        <v>0</v>
      </c>
      <c r="AK36" s="5">
        <f t="shared" si="2"/>
        <v>0</v>
      </c>
      <c r="AL36" s="5">
        <f t="shared" si="2"/>
        <v>0</v>
      </c>
      <c r="AM36" s="5">
        <f t="shared" si="2"/>
        <v>0</v>
      </c>
      <c r="AN36" s="5">
        <f t="shared" si="2"/>
        <v>0</v>
      </c>
      <c r="AO36" s="5">
        <f t="shared" si="2"/>
        <v>122.19858000000022</v>
      </c>
      <c r="AP36" s="5">
        <f t="shared" si="2"/>
        <v>123.85157583</v>
      </c>
      <c r="AQ36" s="5">
        <f t="shared" si="2"/>
        <v>125.52886710370603</v>
      </c>
      <c r="AR36" s="5">
        <f t="shared" si="2"/>
        <v>127.21779180960675</v>
      </c>
      <c r="AS36" s="5">
        <f t="shared" si="2"/>
        <v>131.67331452294184</v>
      </c>
      <c r="AT36" s="5"/>
      <c r="AU36" s="119" t="e">
        <f>#REF!/Q36-1</f>
        <v>#REF!</v>
      </c>
      <c r="AV36" s="119" t="e">
        <f>#REF!/R36-1</f>
        <v>#REF!</v>
      </c>
      <c r="AW36" s="119">
        <f t="shared" si="3"/>
        <v>0</v>
      </c>
      <c r="AX36" s="119">
        <f t="shared" si="3"/>
        <v>0</v>
      </c>
      <c r="AY36" s="119">
        <f t="shared" si="3"/>
        <v>0</v>
      </c>
      <c r="AZ36" s="119">
        <f t="shared" si="3"/>
        <v>0</v>
      </c>
      <c r="BA36" s="119">
        <f t="shared" si="3"/>
        <v>0</v>
      </c>
      <c r="BB36" s="119">
        <f t="shared" si="3"/>
        <v>0</v>
      </c>
      <c r="BC36" s="119">
        <f t="shared" si="3"/>
        <v>0</v>
      </c>
      <c r="BD36" s="119">
        <f t="shared" si="3"/>
        <v>1.7646794296928947E-2</v>
      </c>
      <c r="BE36" s="119">
        <f t="shared" si="3"/>
        <v>1.7647274977665051E-2</v>
      </c>
      <c r="BF36" s="119">
        <f t="shared" si="3"/>
        <v>1.764803253572822E-2</v>
      </c>
      <c r="BG36" s="119">
        <f t="shared" si="3"/>
        <v>1.7647225779324982E-2</v>
      </c>
      <c r="BH36" s="119">
        <f t="shared" si="3"/>
        <v>1.7647621313177098E-2</v>
      </c>
    </row>
    <row r="37" spans="1:60" ht="18" hidden="1" customHeight="1">
      <c r="A37" s="147" t="s">
        <v>1384</v>
      </c>
      <c r="H37" s="5"/>
      <c r="I37" s="5"/>
    </row>
    <row r="38" spans="1:60" ht="18" hidden="1" customHeight="1">
      <c r="A38" s="147" t="s">
        <v>1385</v>
      </c>
      <c r="H38" s="5"/>
      <c r="I38" s="5"/>
    </row>
    <row r="39" spans="1:60" ht="18" customHeight="1">
      <c r="A39" s="150" t="s">
        <v>14</v>
      </c>
    </row>
    <row r="40" spans="1:60" ht="18" customHeight="1">
      <c r="A40" s="149" t="s">
        <v>1388</v>
      </c>
      <c r="B40" s="6" t="s">
        <v>1372</v>
      </c>
      <c r="C40" s="6" t="s">
        <v>1373</v>
      </c>
      <c r="D40" s="6" t="s">
        <v>1377</v>
      </c>
      <c r="E40" s="6" t="s">
        <v>1374</v>
      </c>
      <c r="F40" s="6" t="s">
        <v>1375</v>
      </c>
      <c r="G40" s="6" t="s">
        <v>1376</v>
      </c>
      <c r="H40" s="6" t="s">
        <v>1378</v>
      </c>
      <c r="I40" s="6" t="s">
        <v>1383</v>
      </c>
      <c r="J40" s="6" t="s">
        <v>1379</v>
      </c>
      <c r="K40" s="6" t="s">
        <v>1380</v>
      </c>
      <c r="L40" s="6" t="s">
        <v>1381</v>
      </c>
      <c r="M40" s="6" t="s">
        <v>1382</v>
      </c>
    </row>
    <row r="41" spans="1:60" ht="18.75" customHeight="1">
      <c r="A41" s="6">
        <v>1</v>
      </c>
      <c r="B41" s="7">
        <f t="shared" ref="B41:M56" si="4">+B3*12</f>
        <v>26407.08</v>
      </c>
      <c r="C41" s="7">
        <f t="shared" si="4"/>
        <v>27727.439999999999</v>
      </c>
      <c r="D41" s="7">
        <f t="shared" si="4"/>
        <v>29113.800000000003</v>
      </c>
      <c r="E41" s="7">
        <f t="shared" si="4"/>
        <v>30569.52</v>
      </c>
      <c r="F41" s="7">
        <f t="shared" si="4"/>
        <v>32097.96</v>
      </c>
      <c r="G41" s="7">
        <f t="shared" si="4"/>
        <v>33702.840000000004</v>
      </c>
      <c r="H41" s="7">
        <f t="shared" si="4"/>
        <v>35388</v>
      </c>
      <c r="I41" s="7">
        <f t="shared" si="4"/>
        <v>36732.743999999999</v>
      </c>
      <c r="J41" s="7">
        <f t="shared" si="4"/>
        <v>37228.636043999999</v>
      </c>
      <c r="K41" s="7">
        <f t="shared" si="4"/>
        <v>37731.222630594006</v>
      </c>
      <c r="L41" s="7">
        <f t="shared" si="4"/>
        <v>38240.594136107022</v>
      </c>
      <c r="M41" s="7">
        <f t="shared" si="4"/>
        <v>39579.014930870762</v>
      </c>
    </row>
    <row r="42" spans="1:60" ht="18.75" customHeight="1">
      <c r="A42" s="6">
        <v>2</v>
      </c>
      <c r="B42" s="7">
        <f t="shared" si="4"/>
        <v>26698.199999999997</v>
      </c>
      <c r="C42" s="7">
        <f t="shared" si="4"/>
        <v>28033.08</v>
      </c>
      <c r="D42" s="7">
        <f t="shared" si="4"/>
        <v>29434.68</v>
      </c>
      <c r="E42" s="7">
        <f t="shared" si="4"/>
        <v>30906.48</v>
      </c>
      <c r="F42" s="7">
        <f t="shared" si="4"/>
        <v>32451.72</v>
      </c>
      <c r="G42" s="7">
        <f t="shared" si="4"/>
        <v>34074.36</v>
      </c>
      <c r="H42" s="7">
        <f t="shared" si="4"/>
        <v>35778.120000000003</v>
      </c>
      <c r="I42" s="7">
        <f t="shared" si="4"/>
        <v>37137.688560000002</v>
      </c>
      <c r="J42" s="7">
        <f t="shared" si="4"/>
        <v>37639.047355560004</v>
      </c>
      <c r="K42" s="7">
        <f t="shared" si="4"/>
        <v>38147.174494860068</v>
      </c>
      <c r="L42" s="7">
        <f t="shared" si="4"/>
        <v>38662.161350540686</v>
      </c>
      <c r="M42" s="7">
        <f t="shared" si="4"/>
        <v>40015.336997809602</v>
      </c>
    </row>
    <row r="43" spans="1:60" ht="18.75" customHeight="1">
      <c r="A43" s="6">
        <v>3</v>
      </c>
      <c r="B43" s="7">
        <f t="shared" si="4"/>
        <v>27028.92</v>
      </c>
      <c r="C43" s="7">
        <f t="shared" si="4"/>
        <v>28380.36</v>
      </c>
      <c r="D43" s="7">
        <f t="shared" si="4"/>
        <v>29799.360000000001</v>
      </c>
      <c r="E43" s="7">
        <f t="shared" si="4"/>
        <v>31289.279999999999</v>
      </c>
      <c r="F43" s="7">
        <f t="shared" si="4"/>
        <v>32853.840000000004</v>
      </c>
      <c r="G43" s="7">
        <f t="shared" si="4"/>
        <v>34496.520000000004</v>
      </c>
      <c r="H43" s="7">
        <f t="shared" si="4"/>
        <v>36221.279999999999</v>
      </c>
      <c r="I43" s="7">
        <f t="shared" si="4"/>
        <v>37597.688640000008</v>
      </c>
      <c r="J43" s="7">
        <f t="shared" si="4"/>
        <v>38105.257436640008</v>
      </c>
      <c r="K43" s="7">
        <f t="shared" si="4"/>
        <v>38619.678412034649</v>
      </c>
      <c r="L43" s="7">
        <f t="shared" si="4"/>
        <v>39141.044070597127</v>
      </c>
      <c r="M43" s="7">
        <f t="shared" si="4"/>
        <v>40510.980613068023</v>
      </c>
    </row>
    <row r="44" spans="1:60" ht="18.75" customHeight="1">
      <c r="A44" s="6">
        <v>4</v>
      </c>
      <c r="B44" s="7">
        <f t="shared" si="4"/>
        <v>27346.44</v>
      </c>
      <c r="C44" s="7">
        <f t="shared" si="4"/>
        <v>28713.72</v>
      </c>
      <c r="D44" s="7">
        <f t="shared" si="4"/>
        <v>30149.399999999998</v>
      </c>
      <c r="E44" s="7">
        <f t="shared" si="4"/>
        <v>31656.840000000004</v>
      </c>
      <c r="F44" s="7">
        <f t="shared" si="4"/>
        <v>33239.760000000002</v>
      </c>
      <c r="G44" s="7">
        <f t="shared" si="4"/>
        <v>34901.760000000002</v>
      </c>
      <c r="H44" s="7">
        <f t="shared" si="4"/>
        <v>36646.800000000003</v>
      </c>
      <c r="I44" s="7">
        <f t="shared" si="4"/>
        <v>38039.378400000001</v>
      </c>
      <c r="J44" s="7">
        <f t="shared" si="4"/>
        <v>38552.910008400009</v>
      </c>
      <c r="K44" s="7">
        <f t="shared" si="4"/>
        <v>39073.374293513407</v>
      </c>
      <c r="L44" s="7">
        <f t="shared" si="4"/>
        <v>39600.864846475844</v>
      </c>
      <c r="M44" s="7">
        <f t="shared" si="4"/>
        <v>40986.895116102496</v>
      </c>
    </row>
    <row r="45" spans="1:60" ht="18.75" customHeight="1">
      <c r="A45" s="6">
        <v>5</v>
      </c>
      <c r="B45" s="7">
        <f t="shared" si="4"/>
        <v>27637.439999999999</v>
      </c>
      <c r="C45" s="7">
        <f t="shared" si="4"/>
        <v>29019.360000000001</v>
      </c>
      <c r="D45" s="7">
        <f t="shared" si="4"/>
        <v>30470.28</v>
      </c>
      <c r="E45" s="7">
        <f t="shared" si="4"/>
        <v>31993.800000000003</v>
      </c>
      <c r="F45" s="7">
        <f t="shared" si="4"/>
        <v>33593.520000000004</v>
      </c>
      <c r="G45" s="7">
        <f t="shared" si="4"/>
        <v>35273.159999999996</v>
      </c>
      <c r="H45" s="7">
        <f t="shared" si="4"/>
        <v>37036.800000000003</v>
      </c>
      <c r="I45" s="7">
        <f t="shared" si="4"/>
        <v>38444.198400000008</v>
      </c>
      <c r="J45" s="7">
        <f t="shared" si="4"/>
        <v>38963.195078400007</v>
      </c>
      <c r="K45" s="7">
        <f t="shared" si="4"/>
        <v>39489.198211958414</v>
      </c>
      <c r="L45" s="7">
        <f t="shared" si="4"/>
        <v>40022.302387819851</v>
      </c>
      <c r="M45" s="7">
        <f t="shared" si="4"/>
        <v>41423.082971393538</v>
      </c>
    </row>
    <row r="46" spans="1:60" ht="18.75" customHeight="1">
      <c r="A46" s="6">
        <v>6</v>
      </c>
      <c r="B46" s="7">
        <f t="shared" si="4"/>
        <v>28047.600000000002</v>
      </c>
      <c r="C46" s="7">
        <f t="shared" si="4"/>
        <v>29450.04</v>
      </c>
      <c r="D46" s="7">
        <f t="shared" si="4"/>
        <v>30922.44</v>
      </c>
      <c r="E46" s="7">
        <f t="shared" si="4"/>
        <v>32468.639999999999</v>
      </c>
      <c r="F46" s="7">
        <f t="shared" si="4"/>
        <v>34092</v>
      </c>
      <c r="G46" s="7">
        <f t="shared" si="4"/>
        <v>35796.600000000006</v>
      </c>
      <c r="H46" s="7">
        <f t="shared" si="4"/>
        <v>37586.520000000004</v>
      </c>
      <c r="I46" s="7">
        <f t="shared" si="4"/>
        <v>39014.807759999996</v>
      </c>
      <c r="J46" s="7">
        <f t="shared" si="4"/>
        <v>39541.50766476</v>
      </c>
      <c r="K46" s="7">
        <f t="shared" si="4"/>
        <v>40075.318018234262</v>
      </c>
      <c r="L46" s="7">
        <f t="shared" si="4"/>
        <v>40616.334811480425</v>
      </c>
      <c r="M46" s="7">
        <f t="shared" si="4"/>
        <v>42037.906529882239</v>
      </c>
    </row>
    <row r="47" spans="1:60" ht="18.75" customHeight="1">
      <c r="A47" s="6">
        <v>7</v>
      </c>
      <c r="B47" s="7">
        <f t="shared" si="4"/>
        <v>28457.760000000002</v>
      </c>
      <c r="C47" s="7">
        <f t="shared" si="4"/>
        <v>29880.600000000002</v>
      </c>
      <c r="D47" s="7">
        <f t="shared" si="4"/>
        <v>31374.600000000002</v>
      </c>
      <c r="E47" s="7">
        <f t="shared" si="4"/>
        <v>32943.360000000001</v>
      </c>
      <c r="F47" s="7">
        <f t="shared" si="4"/>
        <v>34590.600000000006</v>
      </c>
      <c r="G47" s="7">
        <f t="shared" si="4"/>
        <v>36320.04</v>
      </c>
      <c r="H47" s="7">
        <f t="shared" si="4"/>
        <v>38136.120000000003</v>
      </c>
      <c r="I47" s="7">
        <f t="shared" si="4"/>
        <v>39585.292560000002</v>
      </c>
      <c r="J47" s="7">
        <f t="shared" si="4"/>
        <v>40119.694009560008</v>
      </c>
      <c r="K47" s="7">
        <f t="shared" si="4"/>
        <v>40661.30987868907</v>
      </c>
      <c r="L47" s="7">
        <f t="shared" si="4"/>
        <v>41210.237562051378</v>
      </c>
      <c r="M47" s="7">
        <f t="shared" si="4"/>
        <v>42652.595876723164</v>
      </c>
    </row>
    <row r="48" spans="1:60" ht="18.75" customHeight="1">
      <c r="A48" s="6">
        <v>8</v>
      </c>
      <c r="B48" s="7">
        <f t="shared" si="4"/>
        <v>28894.32</v>
      </c>
      <c r="C48" s="7">
        <f t="shared" si="4"/>
        <v>30339</v>
      </c>
      <c r="D48" s="7">
        <f t="shared" si="4"/>
        <v>31856.04</v>
      </c>
      <c r="E48" s="7">
        <f t="shared" si="4"/>
        <v>33448.800000000003</v>
      </c>
      <c r="F48" s="7">
        <f t="shared" si="4"/>
        <v>35121.24</v>
      </c>
      <c r="G48" s="7">
        <f t="shared" si="4"/>
        <v>36877.32</v>
      </c>
      <c r="H48" s="7">
        <f t="shared" si="4"/>
        <v>38721.120000000003</v>
      </c>
      <c r="I48" s="7">
        <f t="shared" si="4"/>
        <v>40192.522560000005</v>
      </c>
      <c r="J48" s="7">
        <f t="shared" si="4"/>
        <v>40735.121614560005</v>
      </c>
      <c r="K48" s="7">
        <f t="shared" si="4"/>
        <v>41285.045756356565</v>
      </c>
      <c r="L48" s="7">
        <f t="shared" si="4"/>
        <v>41842.393874067384</v>
      </c>
      <c r="M48" s="7">
        <f t="shared" si="4"/>
        <v>43306.877659659738</v>
      </c>
    </row>
    <row r="49" spans="1:13" ht="18.75" customHeight="1">
      <c r="A49" s="6">
        <v>9</v>
      </c>
      <c r="B49" s="7">
        <f t="shared" si="4"/>
        <v>29370.600000000002</v>
      </c>
      <c r="C49" s="7">
        <f t="shared" si="4"/>
        <v>30839.159999999996</v>
      </c>
      <c r="D49" s="7">
        <f t="shared" si="4"/>
        <v>32381.040000000001</v>
      </c>
      <c r="E49" s="7">
        <f t="shared" si="4"/>
        <v>34000.199999999997</v>
      </c>
      <c r="F49" s="7">
        <f t="shared" si="4"/>
        <v>35700.120000000003</v>
      </c>
      <c r="G49" s="7">
        <f t="shared" si="4"/>
        <v>37485.120000000003</v>
      </c>
      <c r="H49" s="7">
        <f t="shared" si="4"/>
        <v>39359.399999999994</v>
      </c>
      <c r="I49" s="7">
        <f t="shared" si="4"/>
        <v>40855.057199999996</v>
      </c>
      <c r="J49" s="7">
        <f t="shared" si="4"/>
        <v>41406.6004722</v>
      </c>
      <c r="K49" s="7">
        <f t="shared" si="4"/>
        <v>41965.589578574705</v>
      </c>
      <c r="L49" s="7">
        <f t="shared" si="4"/>
        <v>42532.125037885475</v>
      </c>
      <c r="M49" s="7">
        <f t="shared" si="4"/>
        <v>44020.749414211459</v>
      </c>
    </row>
    <row r="50" spans="1:13" ht="18.75" customHeight="1">
      <c r="A50" s="6">
        <v>10</v>
      </c>
      <c r="B50" s="7">
        <f t="shared" si="4"/>
        <v>29860.080000000002</v>
      </c>
      <c r="C50" s="7">
        <f t="shared" si="4"/>
        <v>31353.120000000003</v>
      </c>
      <c r="D50" s="7">
        <f t="shared" si="4"/>
        <v>32920.800000000003</v>
      </c>
      <c r="E50" s="7">
        <f t="shared" si="4"/>
        <v>34566.840000000004</v>
      </c>
      <c r="F50" s="7">
        <f t="shared" si="4"/>
        <v>36295.199999999997</v>
      </c>
      <c r="G50" s="7">
        <f t="shared" si="4"/>
        <v>38109.96</v>
      </c>
      <c r="H50" s="7">
        <f t="shared" si="4"/>
        <v>40015.440000000002</v>
      </c>
      <c r="I50" s="7">
        <f t="shared" si="4"/>
        <v>41536.026720000002</v>
      </c>
      <c r="J50" s="7">
        <f t="shared" si="4"/>
        <v>42096.763080720004</v>
      </c>
      <c r="K50" s="7">
        <f t="shared" si="4"/>
        <v>42665.069382309724</v>
      </c>
      <c r="L50" s="7">
        <f t="shared" si="4"/>
        <v>43241.047818970903</v>
      </c>
      <c r="M50" s="7">
        <f t="shared" si="4"/>
        <v>44754.484492634881</v>
      </c>
    </row>
    <row r="51" spans="1:13" ht="18.75" customHeight="1">
      <c r="A51" s="6">
        <v>11</v>
      </c>
      <c r="B51" s="7">
        <f t="shared" si="4"/>
        <v>30442.199999999997</v>
      </c>
      <c r="C51" s="7">
        <f t="shared" si="4"/>
        <v>31964.399999999998</v>
      </c>
      <c r="D51" s="7">
        <f t="shared" si="4"/>
        <v>33562.559999999998</v>
      </c>
      <c r="E51" s="7">
        <f t="shared" si="4"/>
        <v>35240.639999999999</v>
      </c>
      <c r="F51" s="7">
        <f t="shared" si="4"/>
        <v>37002.720000000001</v>
      </c>
      <c r="G51" s="7">
        <f t="shared" si="4"/>
        <v>38852.879999999997</v>
      </c>
      <c r="H51" s="7">
        <f t="shared" si="4"/>
        <v>40795.440000000002</v>
      </c>
      <c r="I51" s="7">
        <f t="shared" si="4"/>
        <v>42345.666719999994</v>
      </c>
      <c r="J51" s="7">
        <f t="shared" si="4"/>
        <v>42917.33322072</v>
      </c>
      <c r="K51" s="7">
        <f t="shared" si="4"/>
        <v>43496.717219199723</v>
      </c>
      <c r="L51" s="7">
        <f t="shared" si="4"/>
        <v>44083.922901658923</v>
      </c>
      <c r="M51" s="7">
        <f t="shared" si="4"/>
        <v>45626.860203216987</v>
      </c>
    </row>
    <row r="52" spans="1:13" ht="18.75" customHeight="1">
      <c r="A52" s="6">
        <v>12</v>
      </c>
      <c r="B52" s="7">
        <f t="shared" si="4"/>
        <v>30945</v>
      </c>
      <c r="C52" s="7">
        <f t="shared" si="4"/>
        <v>32492.159999999996</v>
      </c>
      <c r="D52" s="7">
        <f t="shared" si="4"/>
        <v>34116.840000000004</v>
      </c>
      <c r="E52" s="7">
        <f t="shared" si="4"/>
        <v>35822.639999999999</v>
      </c>
      <c r="F52" s="7">
        <f t="shared" si="4"/>
        <v>37613.760000000002</v>
      </c>
      <c r="G52" s="7">
        <f t="shared" si="4"/>
        <v>39494.520000000004</v>
      </c>
      <c r="H52" s="7">
        <f t="shared" si="4"/>
        <v>41469.24</v>
      </c>
      <c r="I52" s="7">
        <f t="shared" si="4"/>
        <v>43045.071120000001</v>
      </c>
      <c r="J52" s="7">
        <f t="shared" si="4"/>
        <v>43626.179580120006</v>
      </c>
      <c r="K52" s="7">
        <f t="shared" si="4"/>
        <v>44215.133004451636</v>
      </c>
      <c r="L52" s="7">
        <f t="shared" si="4"/>
        <v>44812.037300011732</v>
      </c>
      <c r="M52" s="7">
        <f t="shared" si="4"/>
        <v>46380.45860551214</v>
      </c>
    </row>
    <row r="53" spans="1:13" ht="18.75" customHeight="1">
      <c r="A53" s="6">
        <v>13</v>
      </c>
      <c r="B53" s="7">
        <f t="shared" si="4"/>
        <v>31566.840000000004</v>
      </c>
      <c r="C53" s="7">
        <f t="shared" si="4"/>
        <v>33145.08</v>
      </c>
      <c r="D53" s="7">
        <f t="shared" si="4"/>
        <v>34802.399999999994</v>
      </c>
      <c r="E53" s="7">
        <f t="shared" si="4"/>
        <v>36542.520000000004</v>
      </c>
      <c r="F53" s="7">
        <f t="shared" si="4"/>
        <v>38369.64</v>
      </c>
      <c r="G53" s="7">
        <f t="shared" si="4"/>
        <v>40288.080000000002</v>
      </c>
      <c r="H53" s="7">
        <f t="shared" si="4"/>
        <v>42302.520000000004</v>
      </c>
      <c r="I53" s="7">
        <f t="shared" si="4"/>
        <v>43910.015760000002</v>
      </c>
      <c r="J53" s="7">
        <f t="shared" si="4"/>
        <v>44502.80097276</v>
      </c>
      <c r="K53" s="7">
        <f t="shared" si="4"/>
        <v>45103.588785892265</v>
      </c>
      <c r="L53" s="7">
        <f t="shared" si="4"/>
        <v>45712.487234501816</v>
      </c>
      <c r="M53" s="7">
        <f t="shared" si="4"/>
        <v>47312.424287709378</v>
      </c>
    </row>
    <row r="54" spans="1:13" ht="18.75" customHeight="1">
      <c r="A54" s="6">
        <v>14</v>
      </c>
      <c r="B54" s="7">
        <f t="shared" si="4"/>
        <v>32175.360000000001</v>
      </c>
      <c r="C54" s="7">
        <f t="shared" si="4"/>
        <v>33784.080000000002</v>
      </c>
      <c r="D54" s="7">
        <f t="shared" si="4"/>
        <v>35473.32</v>
      </c>
      <c r="E54" s="7">
        <f t="shared" si="4"/>
        <v>37247.040000000001</v>
      </c>
      <c r="F54" s="7">
        <f t="shared" si="4"/>
        <v>39109.32</v>
      </c>
      <c r="G54" s="7">
        <f t="shared" si="4"/>
        <v>41064.840000000004</v>
      </c>
      <c r="H54" s="7">
        <f t="shared" si="4"/>
        <v>43118.04</v>
      </c>
      <c r="I54" s="7">
        <f t="shared" si="4"/>
        <v>44756.525520000003</v>
      </c>
      <c r="J54" s="7">
        <f t="shared" si="4"/>
        <v>45360.73861452</v>
      </c>
      <c r="K54" s="7">
        <f t="shared" si="4"/>
        <v>45973.10858581603</v>
      </c>
      <c r="L54" s="7">
        <f t="shared" si="4"/>
        <v>46593.745551724547</v>
      </c>
      <c r="M54" s="7">
        <f t="shared" si="4"/>
        <v>48224.526646034908</v>
      </c>
    </row>
    <row r="55" spans="1:13" ht="18.75" customHeight="1">
      <c r="A55" s="6">
        <v>15</v>
      </c>
      <c r="B55" s="7">
        <f t="shared" si="4"/>
        <v>32889.840000000004</v>
      </c>
      <c r="C55" s="7">
        <f t="shared" si="4"/>
        <v>34534.32</v>
      </c>
      <c r="D55" s="7">
        <f t="shared" si="4"/>
        <v>36261</v>
      </c>
      <c r="E55" s="7">
        <f t="shared" si="4"/>
        <v>38074.080000000002</v>
      </c>
      <c r="F55" s="7">
        <f t="shared" si="4"/>
        <v>39977.760000000002</v>
      </c>
      <c r="G55" s="7">
        <f t="shared" si="4"/>
        <v>41976.600000000006</v>
      </c>
      <c r="H55" s="7">
        <f t="shared" si="4"/>
        <v>44075.399999999994</v>
      </c>
      <c r="I55" s="7">
        <f t="shared" si="4"/>
        <v>45750.265200000002</v>
      </c>
      <c r="J55" s="7">
        <f t="shared" si="4"/>
        <v>46367.893780200007</v>
      </c>
      <c r="K55" s="7">
        <f t="shared" si="4"/>
        <v>46993.860346232708</v>
      </c>
      <c r="L55" s="7">
        <f t="shared" si="4"/>
        <v>47628.277460906851</v>
      </c>
      <c r="M55" s="7">
        <f t="shared" si="4"/>
        <v>49295.267172038584</v>
      </c>
    </row>
    <row r="56" spans="1:13" ht="18.75" customHeight="1">
      <c r="A56" s="6">
        <v>16</v>
      </c>
      <c r="B56" s="7">
        <f t="shared" si="4"/>
        <v>33683.64</v>
      </c>
      <c r="C56" s="7">
        <f t="shared" si="4"/>
        <v>35367.72</v>
      </c>
      <c r="D56" s="7">
        <f t="shared" si="4"/>
        <v>37136.159999999996</v>
      </c>
      <c r="E56" s="7">
        <f t="shared" si="4"/>
        <v>38992.92</v>
      </c>
      <c r="F56" s="7">
        <f t="shared" si="4"/>
        <v>40942.559999999998</v>
      </c>
      <c r="G56" s="7">
        <f t="shared" si="4"/>
        <v>42989.760000000002</v>
      </c>
      <c r="H56" s="7">
        <f t="shared" si="4"/>
        <v>45139.199999999997</v>
      </c>
      <c r="I56" s="7">
        <f t="shared" si="4"/>
        <v>46854.489600000001</v>
      </c>
      <c r="J56" s="7">
        <f t="shared" si="4"/>
        <v>47487.025209600004</v>
      </c>
      <c r="K56" s="7">
        <f t="shared" si="4"/>
        <v>48128.100049929606</v>
      </c>
      <c r="L56" s="7">
        <f t="shared" si="4"/>
        <v>48777.829400603659</v>
      </c>
      <c r="M56" s="7">
        <f t="shared" si="4"/>
        <v>50485.053429624779</v>
      </c>
    </row>
    <row r="57" spans="1:13" ht="18.75" customHeight="1">
      <c r="A57" s="6">
        <v>17</v>
      </c>
      <c r="B57" s="7">
        <f t="shared" ref="B57:M72" si="5">+B19*12</f>
        <v>34424.520000000004</v>
      </c>
      <c r="C57" s="7">
        <f t="shared" si="5"/>
        <v>36145.68</v>
      </c>
      <c r="D57" s="7">
        <f t="shared" si="5"/>
        <v>37953</v>
      </c>
      <c r="E57" s="7">
        <f t="shared" si="5"/>
        <v>39850.559999999998</v>
      </c>
      <c r="F57" s="7">
        <f t="shared" si="5"/>
        <v>41843.159999999996</v>
      </c>
      <c r="G57" s="7">
        <f t="shared" si="5"/>
        <v>43935.360000000001</v>
      </c>
      <c r="H57" s="7">
        <f t="shared" si="5"/>
        <v>46132.08</v>
      </c>
      <c r="I57" s="7">
        <f t="shared" si="5"/>
        <v>47885.099040000001</v>
      </c>
      <c r="J57" s="7">
        <f t="shared" si="5"/>
        <v>48531.547877040008</v>
      </c>
      <c r="K57" s="7">
        <f t="shared" si="5"/>
        <v>49186.723773380058</v>
      </c>
      <c r="L57" s="7">
        <f t="shared" si="5"/>
        <v>49850.744544320696</v>
      </c>
      <c r="M57" s="7">
        <f t="shared" si="5"/>
        <v>51595.520603371915</v>
      </c>
    </row>
    <row r="58" spans="1:13" ht="18.75" customHeight="1">
      <c r="A58" s="6">
        <v>18</v>
      </c>
      <c r="B58" s="7">
        <f t="shared" si="5"/>
        <v>35337.360000000001</v>
      </c>
      <c r="C58" s="7">
        <f t="shared" si="5"/>
        <v>37104.239999999998</v>
      </c>
      <c r="D58" s="7">
        <f t="shared" si="5"/>
        <v>38959.440000000002</v>
      </c>
      <c r="E58" s="7">
        <f t="shared" si="5"/>
        <v>40907.399999999994</v>
      </c>
      <c r="F58" s="7">
        <f t="shared" si="5"/>
        <v>42952.800000000003</v>
      </c>
      <c r="G58" s="7">
        <f t="shared" si="5"/>
        <v>45100.44</v>
      </c>
      <c r="H58" s="7">
        <f t="shared" si="5"/>
        <v>47355.360000000001</v>
      </c>
      <c r="I58" s="7">
        <f t="shared" si="5"/>
        <v>49154.863680000009</v>
      </c>
      <c r="J58" s="7">
        <f t="shared" si="5"/>
        <v>49818.454339680015</v>
      </c>
      <c r="K58" s="7">
        <f t="shared" si="5"/>
        <v>50491.003473265693</v>
      </c>
      <c r="L58" s="7">
        <f t="shared" si="5"/>
        <v>51172.632020154779</v>
      </c>
      <c r="M58" s="7">
        <f t="shared" si="5"/>
        <v>52963.674140860196</v>
      </c>
    </row>
    <row r="59" spans="1:13" ht="18.75" customHeight="1">
      <c r="A59" s="6">
        <v>19</v>
      </c>
      <c r="B59" s="7">
        <f t="shared" si="5"/>
        <v>36237</v>
      </c>
      <c r="C59" s="7">
        <f t="shared" si="5"/>
        <v>38048.76</v>
      </c>
      <c r="D59" s="7">
        <f t="shared" si="5"/>
        <v>39951.24</v>
      </c>
      <c r="E59" s="7">
        <f t="shared" si="5"/>
        <v>41948.88</v>
      </c>
      <c r="F59" s="7">
        <f t="shared" si="5"/>
        <v>44046.239999999998</v>
      </c>
      <c r="G59" s="7">
        <f t="shared" si="5"/>
        <v>46248.600000000006</v>
      </c>
      <c r="H59" s="7">
        <f t="shared" si="5"/>
        <v>48561</v>
      </c>
      <c r="I59" s="7">
        <f t="shared" si="5"/>
        <v>50406.317999999999</v>
      </c>
      <c r="J59" s="7">
        <f t="shared" si="5"/>
        <v>51086.803293000004</v>
      </c>
      <c r="K59" s="7">
        <f t="shared" si="5"/>
        <v>51776.475137455505</v>
      </c>
      <c r="L59" s="7">
        <f t="shared" si="5"/>
        <v>52475.457551811167</v>
      </c>
      <c r="M59" s="7">
        <f t="shared" si="5"/>
        <v>54312.09856612455</v>
      </c>
    </row>
    <row r="60" spans="1:13" ht="18.75" customHeight="1">
      <c r="A60" s="6">
        <v>20</v>
      </c>
      <c r="B60" s="7">
        <f t="shared" si="5"/>
        <v>37255.68</v>
      </c>
      <c r="C60" s="7">
        <f t="shared" si="5"/>
        <v>39118.44</v>
      </c>
      <c r="D60" s="7">
        <f t="shared" si="5"/>
        <v>41074.44</v>
      </c>
      <c r="E60" s="7">
        <f t="shared" si="5"/>
        <v>43128.12</v>
      </c>
      <c r="F60" s="7">
        <f t="shared" si="5"/>
        <v>45284.520000000004</v>
      </c>
      <c r="G60" s="7">
        <f t="shared" si="5"/>
        <v>47548.68</v>
      </c>
      <c r="H60" s="7">
        <f t="shared" si="5"/>
        <v>49926.12</v>
      </c>
      <c r="I60" s="7">
        <f t="shared" si="5"/>
        <v>51823.312560000006</v>
      </c>
      <c r="J60" s="7">
        <f t="shared" si="5"/>
        <v>52522.927279560012</v>
      </c>
      <c r="K60" s="7">
        <f t="shared" si="5"/>
        <v>53231.986797834077</v>
      </c>
      <c r="L60" s="7">
        <f t="shared" si="5"/>
        <v>53950.618619604844</v>
      </c>
      <c r="M60" s="7">
        <f t="shared" si="5"/>
        <v>55838.890271291013</v>
      </c>
    </row>
    <row r="61" spans="1:13" ht="18.75" customHeight="1">
      <c r="A61" s="6">
        <v>21</v>
      </c>
      <c r="B61" s="7">
        <f t="shared" si="5"/>
        <v>38314.080000000002</v>
      </c>
      <c r="C61" s="7">
        <f t="shared" si="5"/>
        <v>40229.760000000002</v>
      </c>
      <c r="D61" s="7">
        <f t="shared" si="5"/>
        <v>42241.32</v>
      </c>
      <c r="E61" s="7">
        <f t="shared" si="5"/>
        <v>44353.32</v>
      </c>
      <c r="F61" s="7">
        <f t="shared" si="5"/>
        <v>46571.040000000001</v>
      </c>
      <c r="G61" s="7">
        <f t="shared" si="5"/>
        <v>48899.520000000004</v>
      </c>
      <c r="H61" s="7">
        <f t="shared" si="5"/>
        <v>51344.520000000004</v>
      </c>
      <c r="I61" s="7">
        <f t="shared" si="5"/>
        <v>53295.61176</v>
      </c>
      <c r="J61" s="7">
        <f t="shared" si="5"/>
        <v>54015.102518760003</v>
      </c>
      <c r="K61" s="7">
        <f t="shared" si="5"/>
        <v>54744.306402763264</v>
      </c>
      <c r="L61" s="7">
        <f t="shared" si="5"/>
        <v>55483.354539200576</v>
      </c>
      <c r="M61" s="7">
        <f t="shared" si="5"/>
        <v>57425.271948072594</v>
      </c>
    </row>
    <row r="62" spans="1:13" ht="18.75" customHeight="1">
      <c r="A62" s="6">
        <v>22</v>
      </c>
      <c r="B62" s="7">
        <f t="shared" si="5"/>
        <v>39425.399999999994</v>
      </c>
      <c r="C62" s="7">
        <f t="shared" si="5"/>
        <v>41396.639999999999</v>
      </c>
      <c r="D62" s="7">
        <f t="shared" si="5"/>
        <v>43466.520000000004</v>
      </c>
      <c r="E62" s="7">
        <f t="shared" si="5"/>
        <v>45639.840000000004</v>
      </c>
      <c r="F62" s="7">
        <f t="shared" si="5"/>
        <v>47921.88</v>
      </c>
      <c r="G62" s="7">
        <f t="shared" si="5"/>
        <v>50317.919999999998</v>
      </c>
      <c r="H62" s="7">
        <f t="shared" si="5"/>
        <v>52833.84</v>
      </c>
      <c r="I62" s="7">
        <f t="shared" si="5"/>
        <v>54841.52592</v>
      </c>
      <c r="J62" s="7">
        <f t="shared" si="5"/>
        <v>55581.886519920008</v>
      </c>
      <c r="K62" s="7">
        <f t="shared" si="5"/>
        <v>56332.241987938934</v>
      </c>
      <c r="L62" s="7">
        <f t="shared" si="5"/>
        <v>57092.727254776109</v>
      </c>
      <c r="M62" s="7">
        <f t="shared" si="5"/>
        <v>59090.972708693269</v>
      </c>
    </row>
    <row r="63" spans="1:13" ht="18.75" customHeight="1">
      <c r="A63" s="6">
        <v>23</v>
      </c>
      <c r="B63" s="7">
        <f t="shared" si="5"/>
        <v>40682.28</v>
      </c>
      <c r="C63" s="7">
        <f t="shared" si="5"/>
        <v>42716.399999999994</v>
      </c>
      <c r="D63" s="7">
        <f t="shared" si="5"/>
        <v>44852.159999999996</v>
      </c>
      <c r="E63" s="7">
        <f t="shared" si="5"/>
        <v>47094.840000000004</v>
      </c>
      <c r="F63" s="7">
        <f t="shared" si="5"/>
        <v>49449.479999999996</v>
      </c>
      <c r="G63" s="7">
        <f t="shared" si="5"/>
        <v>51921.96</v>
      </c>
      <c r="H63" s="7">
        <f t="shared" si="5"/>
        <v>54518.16</v>
      </c>
      <c r="I63" s="7">
        <f t="shared" si="5"/>
        <v>56589.850080000004</v>
      </c>
      <c r="J63" s="7">
        <f t="shared" si="5"/>
        <v>57353.813056080013</v>
      </c>
      <c r="K63" s="7">
        <f t="shared" si="5"/>
        <v>58128.089532337101</v>
      </c>
      <c r="L63" s="7">
        <f t="shared" si="5"/>
        <v>58912.818741023657</v>
      </c>
      <c r="M63" s="7">
        <f t="shared" si="5"/>
        <v>60974.767396959491</v>
      </c>
    </row>
    <row r="64" spans="1:13" ht="18.75" customHeight="1">
      <c r="A64" s="6">
        <v>24</v>
      </c>
      <c r="B64" s="7">
        <f t="shared" si="5"/>
        <v>41952.36</v>
      </c>
      <c r="C64" s="7">
        <f t="shared" si="5"/>
        <v>44049.96</v>
      </c>
      <c r="D64" s="7">
        <f t="shared" si="5"/>
        <v>46252.44</v>
      </c>
      <c r="E64" s="7">
        <f t="shared" si="5"/>
        <v>48565.08</v>
      </c>
      <c r="F64" s="7">
        <f t="shared" si="5"/>
        <v>50993.279999999999</v>
      </c>
      <c r="G64" s="7">
        <f t="shared" si="5"/>
        <v>53543.040000000001</v>
      </c>
      <c r="H64" s="7">
        <f t="shared" si="5"/>
        <v>56220.12</v>
      </c>
      <c r="I64" s="7">
        <f t="shared" si="5"/>
        <v>58356.484560000004</v>
      </c>
      <c r="J64" s="7">
        <f t="shared" si="5"/>
        <v>59144.297101560005</v>
      </c>
      <c r="K64" s="7">
        <f t="shared" si="5"/>
        <v>59942.745112431061</v>
      </c>
      <c r="L64" s="7">
        <f t="shared" si="5"/>
        <v>60751.972171448891</v>
      </c>
      <c r="M64" s="7">
        <f t="shared" si="5"/>
        <v>62878.291197449602</v>
      </c>
    </row>
    <row r="65" spans="1:13" ht="18.75" customHeight="1">
      <c r="A65" s="6">
        <v>25</v>
      </c>
      <c r="B65" s="7">
        <f t="shared" si="5"/>
        <v>43301.760000000002</v>
      </c>
      <c r="C65" s="7">
        <f t="shared" si="5"/>
        <v>45466.92</v>
      </c>
      <c r="D65" s="7">
        <f t="shared" si="5"/>
        <v>47740.2</v>
      </c>
      <c r="E65" s="7">
        <f t="shared" si="5"/>
        <v>50127.240000000005</v>
      </c>
      <c r="F65" s="7">
        <f t="shared" si="5"/>
        <v>52633.56</v>
      </c>
      <c r="G65" s="7">
        <f t="shared" si="5"/>
        <v>55265.279999999999</v>
      </c>
      <c r="H65" s="7">
        <f t="shared" si="5"/>
        <v>58028.520000000004</v>
      </c>
      <c r="I65" s="7">
        <f t="shared" si="5"/>
        <v>60233.603759999998</v>
      </c>
      <c r="J65" s="7">
        <f t="shared" si="5"/>
        <v>61046.757410760008</v>
      </c>
      <c r="K65" s="7">
        <f t="shared" si="5"/>
        <v>61870.88863580527</v>
      </c>
      <c r="L65" s="7">
        <f t="shared" si="5"/>
        <v>62706.145632388652</v>
      </c>
      <c r="M65" s="7">
        <f t="shared" si="5"/>
        <v>64900.860729522246</v>
      </c>
    </row>
    <row r="66" spans="1:13" ht="18.75" customHeight="1">
      <c r="A66" s="6">
        <v>26</v>
      </c>
      <c r="B66" s="7">
        <f t="shared" si="5"/>
        <v>44717.399999999994</v>
      </c>
      <c r="C66" s="7">
        <f t="shared" si="5"/>
        <v>46953.24</v>
      </c>
      <c r="D66" s="7">
        <f t="shared" si="5"/>
        <v>49300.92</v>
      </c>
      <c r="E66" s="7">
        <f t="shared" si="5"/>
        <v>51765.96</v>
      </c>
      <c r="F66" s="7">
        <f t="shared" si="5"/>
        <v>54354.240000000005</v>
      </c>
      <c r="G66" s="7">
        <f t="shared" si="5"/>
        <v>57072</v>
      </c>
      <c r="H66" s="7">
        <f t="shared" si="5"/>
        <v>59925.600000000006</v>
      </c>
      <c r="I66" s="7">
        <f t="shared" si="5"/>
        <v>62202.772800000006</v>
      </c>
      <c r="J66" s="7">
        <f t="shared" si="5"/>
        <v>63042.510232800007</v>
      </c>
      <c r="K66" s="7">
        <f t="shared" si="5"/>
        <v>63893.584120942811</v>
      </c>
      <c r="L66" s="7">
        <f t="shared" si="5"/>
        <v>64756.147506575551</v>
      </c>
      <c r="M66" s="7">
        <f t="shared" si="5"/>
        <v>67022.612669305687</v>
      </c>
    </row>
    <row r="67" spans="1:13" ht="18.75" customHeight="1">
      <c r="A67" s="6">
        <v>27</v>
      </c>
      <c r="B67" s="7">
        <f t="shared" si="5"/>
        <v>46278.600000000006</v>
      </c>
      <c r="C67" s="7">
        <f t="shared" si="5"/>
        <v>48592.44</v>
      </c>
      <c r="D67" s="7">
        <f t="shared" si="5"/>
        <v>51022.080000000002</v>
      </c>
      <c r="E67" s="7">
        <f t="shared" si="5"/>
        <v>53573.16</v>
      </c>
      <c r="F67" s="7">
        <f t="shared" si="5"/>
        <v>56251.799999999996</v>
      </c>
      <c r="G67" s="7">
        <f t="shared" si="5"/>
        <v>59064.479999999996</v>
      </c>
      <c r="H67" s="7">
        <f t="shared" si="5"/>
        <v>62017.680000000008</v>
      </c>
      <c r="I67" s="7">
        <f t="shared" si="5"/>
        <v>64374.351840000003</v>
      </c>
      <c r="J67" s="7">
        <f t="shared" si="5"/>
        <v>65243.405589840011</v>
      </c>
      <c r="K67" s="7">
        <f t="shared" si="5"/>
        <v>66124.191565302855</v>
      </c>
      <c r="L67" s="7">
        <f t="shared" si="5"/>
        <v>67016.86815143445</v>
      </c>
      <c r="M67" s="7">
        <f t="shared" si="5"/>
        <v>69362.458536734659</v>
      </c>
    </row>
    <row r="68" spans="1:13" ht="18.75" customHeight="1">
      <c r="A68" s="6">
        <v>28</v>
      </c>
      <c r="B68" s="7">
        <f t="shared" si="5"/>
        <v>48038.159999999996</v>
      </c>
      <c r="C68" s="7">
        <f t="shared" si="5"/>
        <v>50440.08</v>
      </c>
      <c r="D68" s="7">
        <f t="shared" si="5"/>
        <v>52962</v>
      </c>
      <c r="E68" s="7">
        <f t="shared" si="5"/>
        <v>55610.16</v>
      </c>
      <c r="F68" s="7">
        <f t="shared" si="5"/>
        <v>58390.680000000008</v>
      </c>
      <c r="G68" s="7">
        <f t="shared" si="5"/>
        <v>61310.16</v>
      </c>
      <c r="H68" s="7">
        <f t="shared" si="5"/>
        <v>64375.680000000008</v>
      </c>
      <c r="I68" s="7">
        <f t="shared" si="5"/>
        <v>66821.95584000001</v>
      </c>
      <c r="J68" s="7">
        <f t="shared" si="5"/>
        <v>67724.052243840008</v>
      </c>
      <c r="K68" s="7">
        <f t="shared" si="5"/>
        <v>68638.32694913185</v>
      </c>
      <c r="L68" s="7">
        <f t="shared" si="5"/>
        <v>69564.944362945127</v>
      </c>
      <c r="M68" s="7">
        <f t="shared" si="5"/>
        <v>71999.717415648207</v>
      </c>
    </row>
    <row r="69" spans="1:13" ht="18.75" customHeight="1">
      <c r="A69" s="6">
        <v>29</v>
      </c>
      <c r="B69" s="7">
        <f t="shared" si="5"/>
        <v>49824.240000000005</v>
      </c>
      <c r="C69" s="7">
        <f t="shared" si="5"/>
        <v>52315.44</v>
      </c>
      <c r="D69" s="7">
        <f t="shared" si="5"/>
        <v>54931.200000000004</v>
      </c>
      <c r="E69" s="7">
        <f t="shared" si="5"/>
        <v>57677.759999999995</v>
      </c>
      <c r="F69" s="7">
        <f t="shared" si="5"/>
        <v>60561.600000000006</v>
      </c>
      <c r="G69" s="7">
        <f t="shared" si="5"/>
        <v>63589.680000000008</v>
      </c>
      <c r="H69" s="7">
        <f t="shared" si="5"/>
        <v>66769.200000000012</v>
      </c>
      <c r="I69" s="7">
        <f t="shared" si="5"/>
        <v>69306.429600000003</v>
      </c>
      <c r="J69" s="7">
        <f t="shared" si="5"/>
        <v>70242.066399600008</v>
      </c>
      <c r="K69" s="7">
        <f t="shared" si="5"/>
        <v>71190.334295994617</v>
      </c>
      <c r="L69" s="7">
        <f t="shared" si="5"/>
        <v>72151.403808990537</v>
      </c>
      <c r="M69" s="7">
        <f t="shared" si="5"/>
        <v>74676.702942305201</v>
      </c>
    </row>
    <row r="70" spans="1:13" ht="18.75" customHeight="1">
      <c r="A70" s="6">
        <v>30</v>
      </c>
      <c r="B70" s="7">
        <f t="shared" si="5"/>
        <v>51742.559999999998</v>
      </c>
      <c r="C70" s="7">
        <f t="shared" si="5"/>
        <v>54329.64</v>
      </c>
      <c r="D70" s="7">
        <f t="shared" si="5"/>
        <v>57046.080000000002</v>
      </c>
      <c r="E70" s="7">
        <f t="shared" si="5"/>
        <v>59898.479999999996</v>
      </c>
      <c r="F70" s="7">
        <f t="shared" si="5"/>
        <v>62893.319999999992</v>
      </c>
      <c r="G70" s="7">
        <f t="shared" si="5"/>
        <v>66038.040000000008</v>
      </c>
      <c r="H70" s="7">
        <f t="shared" si="5"/>
        <v>69339.959999999992</v>
      </c>
      <c r="I70" s="7">
        <f t="shared" si="5"/>
        <v>71974.878479999999</v>
      </c>
      <c r="J70" s="7">
        <f t="shared" si="5"/>
        <v>72946.539339480005</v>
      </c>
      <c r="K70" s="7">
        <f t="shared" si="5"/>
        <v>73931.317620562986</v>
      </c>
      <c r="L70" s="7">
        <f t="shared" si="5"/>
        <v>74929.390408440595</v>
      </c>
      <c r="M70" s="7">
        <f t="shared" si="5"/>
        <v>77551.919072735996</v>
      </c>
    </row>
    <row r="71" spans="1:13" ht="18.75" customHeight="1">
      <c r="A71" s="6">
        <v>31</v>
      </c>
      <c r="B71" s="7">
        <f t="shared" si="5"/>
        <v>53766.720000000001</v>
      </c>
      <c r="C71" s="7">
        <f t="shared" si="5"/>
        <v>56455.08</v>
      </c>
      <c r="D71" s="7">
        <f t="shared" si="5"/>
        <v>59277.84</v>
      </c>
      <c r="E71" s="7">
        <f t="shared" si="5"/>
        <v>62241.72</v>
      </c>
      <c r="F71" s="7">
        <f t="shared" si="5"/>
        <v>65353.799999999996</v>
      </c>
      <c r="G71" s="7">
        <f t="shared" si="5"/>
        <v>68621.52</v>
      </c>
      <c r="H71" s="7">
        <f t="shared" si="5"/>
        <v>72052.56</v>
      </c>
      <c r="I71" s="7">
        <f t="shared" si="5"/>
        <v>74790.557280000008</v>
      </c>
      <c r="J71" s="7">
        <f t="shared" si="5"/>
        <v>75800.229803280003</v>
      </c>
      <c r="K71" s="7">
        <f t="shared" si="5"/>
        <v>76823.532905624292</v>
      </c>
      <c r="L71" s="7">
        <f t="shared" si="5"/>
        <v>77860.650599850225</v>
      </c>
      <c r="M71" s="7">
        <f t="shared" si="5"/>
        <v>80585.773370844967</v>
      </c>
    </row>
    <row r="72" spans="1:13" ht="18.75" customHeight="1">
      <c r="A72" s="6">
        <v>32</v>
      </c>
      <c r="B72" s="7">
        <f t="shared" si="5"/>
        <v>55976.160000000003</v>
      </c>
      <c r="C72" s="7">
        <f t="shared" si="5"/>
        <v>58774.92</v>
      </c>
      <c r="D72" s="7">
        <f t="shared" si="5"/>
        <v>61713.72</v>
      </c>
      <c r="E72" s="7">
        <f t="shared" si="5"/>
        <v>64799.399999999994</v>
      </c>
      <c r="F72" s="7">
        <f t="shared" si="5"/>
        <v>68039.28</v>
      </c>
      <c r="G72" s="7">
        <f t="shared" si="5"/>
        <v>71441.279999999999</v>
      </c>
      <c r="H72" s="7">
        <f t="shared" si="5"/>
        <v>75013.319999999992</v>
      </c>
      <c r="I72" s="7">
        <f t="shared" si="5"/>
        <v>77863.826159999997</v>
      </c>
      <c r="J72" s="7">
        <f t="shared" si="5"/>
        <v>78914.987813160013</v>
      </c>
      <c r="K72" s="7">
        <f t="shared" si="5"/>
        <v>79980.340148637682</v>
      </c>
      <c r="L72" s="7">
        <f t="shared" si="5"/>
        <v>81060.074740644297</v>
      </c>
      <c r="M72" s="7">
        <f t="shared" si="5"/>
        <v>83897.177356566841</v>
      </c>
    </row>
    <row r="73" spans="1:13" ht="18.75" customHeight="1">
      <c r="A73" s="6">
        <v>33</v>
      </c>
      <c r="B73" s="7">
        <f t="shared" ref="B73:M74" si="6">+B35*12</f>
        <v>58291.44</v>
      </c>
      <c r="C73" s="7">
        <f t="shared" si="6"/>
        <v>61206</v>
      </c>
      <c r="D73" s="7">
        <f t="shared" si="6"/>
        <v>64266.240000000005</v>
      </c>
      <c r="E73" s="7">
        <f t="shared" si="6"/>
        <v>67479.600000000006</v>
      </c>
      <c r="F73" s="7">
        <f t="shared" si="6"/>
        <v>70853.52</v>
      </c>
      <c r="G73" s="7">
        <f t="shared" si="6"/>
        <v>74396.160000000003</v>
      </c>
      <c r="H73" s="7">
        <f t="shared" si="6"/>
        <v>78116.040000000008</v>
      </c>
      <c r="I73" s="7">
        <f t="shared" si="6"/>
        <v>81084.449520000009</v>
      </c>
      <c r="J73" s="7">
        <f t="shared" si="6"/>
        <v>82179.089588520015</v>
      </c>
      <c r="K73" s="7">
        <f t="shared" si="6"/>
        <v>83288.507297965043</v>
      </c>
      <c r="L73" s="7">
        <f t="shared" si="6"/>
        <v>84412.902146487584</v>
      </c>
      <c r="M73" s="7">
        <f t="shared" si="6"/>
        <v>87367.353721614636</v>
      </c>
    </row>
    <row r="74" spans="1:13" ht="18.75" customHeight="1">
      <c r="A74" s="6">
        <v>34</v>
      </c>
      <c r="B74" s="7">
        <f t="shared" si="6"/>
        <v>60791.88</v>
      </c>
      <c r="C74" s="7">
        <f t="shared" si="6"/>
        <v>63831.479999999996</v>
      </c>
      <c r="D74" s="7">
        <f t="shared" si="6"/>
        <v>67023</v>
      </c>
      <c r="E74" s="7">
        <f t="shared" si="6"/>
        <v>70374.12</v>
      </c>
      <c r="F74" s="7">
        <f t="shared" si="6"/>
        <v>73892.88</v>
      </c>
      <c r="G74" s="7">
        <f t="shared" si="6"/>
        <v>77587.56</v>
      </c>
      <c r="H74" s="7">
        <f t="shared" si="6"/>
        <v>81466.92</v>
      </c>
      <c r="I74" s="7">
        <f t="shared" si="6"/>
        <v>84562.662960000001</v>
      </c>
      <c r="J74" s="7">
        <f t="shared" si="6"/>
        <v>85704.258909960001</v>
      </c>
      <c r="K74" s="7">
        <f t="shared" si="6"/>
        <v>86861.266405244474</v>
      </c>
      <c r="L74" s="7">
        <f t="shared" si="6"/>
        <v>88033.893501715269</v>
      </c>
      <c r="M74" s="7">
        <f t="shared" si="6"/>
        <v>91115.079774275306</v>
      </c>
    </row>
    <row r="75" spans="1:13">
      <c r="A75" s="150" t="s">
        <v>1389</v>
      </c>
    </row>
    <row r="76" spans="1:13" ht="18.75" customHeight="1">
      <c r="A76" s="149" t="s">
        <v>1388</v>
      </c>
      <c r="B76" s="6" t="s">
        <v>1372</v>
      </c>
      <c r="C76" s="6" t="s">
        <v>1373</v>
      </c>
      <c r="D76" s="6" t="s">
        <v>1377</v>
      </c>
      <c r="E76" s="6" t="s">
        <v>1374</v>
      </c>
      <c r="F76" s="6" t="s">
        <v>1375</v>
      </c>
      <c r="G76" s="6" t="s">
        <v>1376</v>
      </c>
      <c r="H76" s="6" t="s">
        <v>1378</v>
      </c>
      <c r="I76" s="6" t="s">
        <v>1383</v>
      </c>
      <c r="J76" s="6" t="s">
        <v>1379</v>
      </c>
      <c r="K76" s="6" t="s">
        <v>1380</v>
      </c>
      <c r="L76" s="6" t="s">
        <v>1381</v>
      </c>
      <c r="M76" s="6" t="s">
        <v>1382</v>
      </c>
    </row>
    <row r="77" spans="1:13" ht="18.75" customHeight="1">
      <c r="A77" s="6">
        <v>1</v>
      </c>
      <c r="B77" s="7">
        <f>B3*11</f>
        <v>24206.49</v>
      </c>
      <c r="C77" s="7">
        <f t="shared" ref="C77:M77" si="7">C3*11</f>
        <v>25416.82</v>
      </c>
      <c r="D77" s="7">
        <f t="shared" si="7"/>
        <v>26687.65</v>
      </c>
      <c r="E77" s="7">
        <f t="shared" si="7"/>
        <v>28022.06</v>
      </c>
      <c r="F77" s="7">
        <f t="shared" si="7"/>
        <v>29423.129999999997</v>
      </c>
      <c r="G77" s="7">
        <f t="shared" si="7"/>
        <v>30894.27</v>
      </c>
      <c r="H77" s="7">
        <f t="shared" si="7"/>
        <v>32439</v>
      </c>
      <c r="I77" s="7">
        <f t="shared" si="7"/>
        <v>33671.682000000001</v>
      </c>
      <c r="J77" s="7">
        <f t="shared" si="7"/>
        <v>34126.249706999995</v>
      </c>
      <c r="K77" s="7">
        <f t="shared" si="7"/>
        <v>34586.954078044502</v>
      </c>
      <c r="L77" s="7">
        <f t="shared" si="7"/>
        <v>35053.877958098106</v>
      </c>
      <c r="M77" s="7">
        <f t="shared" si="7"/>
        <v>36280.763686631537</v>
      </c>
    </row>
    <row r="78" spans="1:13" ht="18.75" customHeight="1">
      <c r="A78" s="6">
        <v>2</v>
      </c>
      <c r="B78" s="7">
        <f t="shared" ref="B78:M93" si="8">B4*11</f>
        <v>24473.35</v>
      </c>
      <c r="C78" s="7">
        <f t="shared" si="8"/>
        <v>25696.99</v>
      </c>
      <c r="D78" s="7">
        <f t="shared" si="8"/>
        <v>26981.789999999997</v>
      </c>
      <c r="E78" s="7">
        <f t="shared" si="8"/>
        <v>28330.94</v>
      </c>
      <c r="F78" s="7">
        <f t="shared" si="8"/>
        <v>29747.41</v>
      </c>
      <c r="G78" s="7">
        <f t="shared" si="8"/>
        <v>31234.83</v>
      </c>
      <c r="H78" s="7">
        <f t="shared" si="8"/>
        <v>32796.61</v>
      </c>
      <c r="I78" s="7">
        <f t="shared" si="8"/>
        <v>34042.881180000004</v>
      </c>
      <c r="J78" s="7">
        <f t="shared" si="8"/>
        <v>34502.460075930008</v>
      </c>
      <c r="K78" s="7">
        <f t="shared" si="8"/>
        <v>34968.243286955061</v>
      </c>
      <c r="L78" s="7">
        <f t="shared" si="8"/>
        <v>35440.314571328956</v>
      </c>
      <c r="M78" s="7">
        <f t="shared" si="8"/>
        <v>36680.725581325474</v>
      </c>
    </row>
    <row r="79" spans="1:13" ht="18.75" customHeight="1">
      <c r="A79" s="6">
        <v>3</v>
      </c>
      <c r="B79" s="7">
        <f t="shared" si="8"/>
        <v>24776.51</v>
      </c>
      <c r="C79" s="7">
        <f t="shared" si="8"/>
        <v>26015.33</v>
      </c>
      <c r="D79" s="7">
        <f t="shared" si="8"/>
        <v>27316.080000000002</v>
      </c>
      <c r="E79" s="7">
        <f t="shared" si="8"/>
        <v>28681.84</v>
      </c>
      <c r="F79" s="7">
        <f t="shared" si="8"/>
        <v>30116.02</v>
      </c>
      <c r="G79" s="7">
        <f t="shared" si="8"/>
        <v>31621.81</v>
      </c>
      <c r="H79" s="7">
        <f t="shared" si="8"/>
        <v>33202.840000000004</v>
      </c>
      <c r="I79" s="7">
        <f t="shared" si="8"/>
        <v>34464.547920000005</v>
      </c>
      <c r="J79" s="7">
        <f t="shared" si="8"/>
        <v>34929.819316920002</v>
      </c>
      <c r="K79" s="7">
        <f t="shared" si="8"/>
        <v>35401.371877698431</v>
      </c>
      <c r="L79" s="7">
        <f t="shared" si="8"/>
        <v>35879.290398047364</v>
      </c>
      <c r="M79" s="7">
        <f t="shared" si="8"/>
        <v>37135.06556197902</v>
      </c>
    </row>
    <row r="80" spans="1:13" ht="18.75" customHeight="1">
      <c r="A80" s="6">
        <v>4</v>
      </c>
      <c r="B80" s="7">
        <f t="shared" si="8"/>
        <v>25067.57</v>
      </c>
      <c r="C80" s="7">
        <f t="shared" si="8"/>
        <v>26320.91</v>
      </c>
      <c r="D80" s="7">
        <f t="shared" si="8"/>
        <v>27636.949999999997</v>
      </c>
      <c r="E80" s="7">
        <f t="shared" si="8"/>
        <v>29018.77</v>
      </c>
      <c r="F80" s="7">
        <f t="shared" si="8"/>
        <v>30469.78</v>
      </c>
      <c r="G80" s="7">
        <f t="shared" si="8"/>
        <v>31993.279999999999</v>
      </c>
      <c r="H80" s="7">
        <f t="shared" si="8"/>
        <v>33592.9</v>
      </c>
      <c r="I80" s="7">
        <f t="shared" si="8"/>
        <v>34869.430200000003</v>
      </c>
      <c r="J80" s="7">
        <f t="shared" si="8"/>
        <v>35340.167507700004</v>
      </c>
      <c r="K80" s="7">
        <f t="shared" si="8"/>
        <v>35817.259769053962</v>
      </c>
      <c r="L80" s="7">
        <f t="shared" si="8"/>
        <v>36300.792775936192</v>
      </c>
      <c r="M80" s="7">
        <f t="shared" si="8"/>
        <v>37571.320523093957</v>
      </c>
    </row>
    <row r="81" spans="1:13" ht="18.75" customHeight="1">
      <c r="A81" s="6">
        <v>5</v>
      </c>
      <c r="B81" s="7">
        <f t="shared" si="8"/>
        <v>25334.32</v>
      </c>
      <c r="C81" s="7">
        <f t="shared" si="8"/>
        <v>26601.08</v>
      </c>
      <c r="D81" s="7">
        <f t="shared" si="8"/>
        <v>27931.09</v>
      </c>
      <c r="E81" s="7">
        <f t="shared" si="8"/>
        <v>29327.65</v>
      </c>
      <c r="F81" s="7">
        <f t="shared" si="8"/>
        <v>30794.06</v>
      </c>
      <c r="G81" s="7">
        <f t="shared" si="8"/>
        <v>32333.73</v>
      </c>
      <c r="H81" s="7">
        <f t="shared" si="8"/>
        <v>33950.400000000001</v>
      </c>
      <c r="I81" s="7">
        <f t="shared" si="8"/>
        <v>35240.515200000002</v>
      </c>
      <c r="J81" s="7">
        <f t="shared" si="8"/>
        <v>35716.262155200006</v>
      </c>
      <c r="K81" s="7">
        <f t="shared" si="8"/>
        <v>36198.431694295206</v>
      </c>
      <c r="L81" s="7">
        <f t="shared" si="8"/>
        <v>36687.110522168194</v>
      </c>
      <c r="M81" s="7">
        <f t="shared" si="8"/>
        <v>37971.159390444082</v>
      </c>
    </row>
    <row r="82" spans="1:13" ht="18.75" customHeight="1">
      <c r="A82" s="6">
        <v>6</v>
      </c>
      <c r="B82" s="7">
        <f t="shared" si="8"/>
        <v>25710.300000000003</v>
      </c>
      <c r="C82" s="7">
        <f t="shared" si="8"/>
        <v>26995.870000000003</v>
      </c>
      <c r="D82" s="7">
        <f t="shared" si="8"/>
        <v>28345.57</v>
      </c>
      <c r="E82" s="7">
        <f t="shared" si="8"/>
        <v>29762.92</v>
      </c>
      <c r="F82" s="7">
        <f t="shared" si="8"/>
        <v>31251</v>
      </c>
      <c r="G82" s="7">
        <f t="shared" si="8"/>
        <v>32813.550000000003</v>
      </c>
      <c r="H82" s="7">
        <f t="shared" si="8"/>
        <v>34454.31</v>
      </c>
      <c r="I82" s="7">
        <f t="shared" si="8"/>
        <v>35763.573779999999</v>
      </c>
      <c r="J82" s="7">
        <f t="shared" si="8"/>
        <v>36246.382026029998</v>
      </c>
      <c r="K82" s="7">
        <f t="shared" si="8"/>
        <v>36735.708183381408</v>
      </c>
      <c r="L82" s="7">
        <f t="shared" si="8"/>
        <v>37231.640243857059</v>
      </c>
      <c r="M82" s="7">
        <f t="shared" si="8"/>
        <v>38534.747652392049</v>
      </c>
    </row>
    <row r="83" spans="1:13" ht="18.75" customHeight="1">
      <c r="A83" s="6">
        <v>7</v>
      </c>
      <c r="B83" s="7">
        <f t="shared" si="8"/>
        <v>26086.28</v>
      </c>
      <c r="C83" s="7">
        <f t="shared" si="8"/>
        <v>27390.550000000003</v>
      </c>
      <c r="D83" s="7">
        <f t="shared" si="8"/>
        <v>28760.050000000003</v>
      </c>
      <c r="E83" s="7">
        <f t="shared" si="8"/>
        <v>30198.080000000002</v>
      </c>
      <c r="F83" s="7">
        <f t="shared" si="8"/>
        <v>31708.050000000003</v>
      </c>
      <c r="G83" s="7">
        <f t="shared" si="8"/>
        <v>33293.370000000003</v>
      </c>
      <c r="H83" s="7">
        <f t="shared" si="8"/>
        <v>34958.11</v>
      </c>
      <c r="I83" s="7">
        <f t="shared" si="8"/>
        <v>36286.518180000006</v>
      </c>
      <c r="J83" s="7">
        <f t="shared" si="8"/>
        <v>36776.386175430009</v>
      </c>
      <c r="K83" s="7">
        <f t="shared" si="8"/>
        <v>37272.867388798317</v>
      </c>
      <c r="L83" s="7">
        <f t="shared" si="8"/>
        <v>37776.05109854709</v>
      </c>
      <c r="M83" s="7">
        <f t="shared" si="8"/>
        <v>39098.21288699624</v>
      </c>
    </row>
    <row r="84" spans="1:13" ht="18.75" customHeight="1">
      <c r="A84" s="6">
        <v>8</v>
      </c>
      <c r="B84" s="7">
        <f t="shared" si="8"/>
        <v>26486.460000000003</v>
      </c>
      <c r="C84" s="7">
        <f t="shared" si="8"/>
        <v>27810.75</v>
      </c>
      <c r="D84" s="7">
        <f t="shared" si="8"/>
        <v>29201.370000000003</v>
      </c>
      <c r="E84" s="7">
        <f t="shared" si="8"/>
        <v>30661.4</v>
      </c>
      <c r="F84" s="7">
        <f t="shared" si="8"/>
        <v>32194.47</v>
      </c>
      <c r="G84" s="7">
        <f t="shared" si="8"/>
        <v>33804.21</v>
      </c>
      <c r="H84" s="7">
        <f t="shared" si="8"/>
        <v>35494.36</v>
      </c>
      <c r="I84" s="7">
        <f t="shared" si="8"/>
        <v>36843.145680000001</v>
      </c>
      <c r="J84" s="7">
        <f t="shared" si="8"/>
        <v>37340.528146680008</v>
      </c>
      <c r="K84" s="7">
        <f t="shared" si="8"/>
        <v>37844.625276660183</v>
      </c>
      <c r="L84" s="7">
        <f t="shared" si="8"/>
        <v>38355.5277178951</v>
      </c>
      <c r="M84" s="7">
        <f t="shared" si="8"/>
        <v>39697.971188021424</v>
      </c>
    </row>
    <row r="85" spans="1:13" ht="18.75" customHeight="1">
      <c r="A85" s="6">
        <v>9</v>
      </c>
      <c r="B85" s="7">
        <f t="shared" si="8"/>
        <v>26923.050000000003</v>
      </c>
      <c r="C85" s="7">
        <f t="shared" si="8"/>
        <v>28269.23</v>
      </c>
      <c r="D85" s="7">
        <f t="shared" si="8"/>
        <v>29682.620000000003</v>
      </c>
      <c r="E85" s="7">
        <f t="shared" si="8"/>
        <v>31166.85</v>
      </c>
      <c r="F85" s="7">
        <f t="shared" si="8"/>
        <v>32725.11</v>
      </c>
      <c r="G85" s="7">
        <f t="shared" si="8"/>
        <v>34361.360000000001</v>
      </c>
      <c r="H85" s="7">
        <f t="shared" si="8"/>
        <v>36079.449999999997</v>
      </c>
      <c r="I85" s="7">
        <f t="shared" si="8"/>
        <v>37450.469100000002</v>
      </c>
      <c r="J85" s="7">
        <f t="shared" si="8"/>
        <v>37956.050432850003</v>
      </c>
      <c r="K85" s="7">
        <f t="shared" si="8"/>
        <v>38468.457113693483</v>
      </c>
      <c r="L85" s="7">
        <f t="shared" si="8"/>
        <v>38987.781284728349</v>
      </c>
      <c r="M85" s="7">
        <f t="shared" si="8"/>
        <v>40352.353629693833</v>
      </c>
    </row>
    <row r="86" spans="1:13" ht="18.75" customHeight="1">
      <c r="A86" s="6">
        <v>10</v>
      </c>
      <c r="B86" s="7">
        <f t="shared" si="8"/>
        <v>27371.74</v>
      </c>
      <c r="C86" s="7">
        <f t="shared" si="8"/>
        <v>28740.36</v>
      </c>
      <c r="D86" s="7">
        <f t="shared" si="8"/>
        <v>30177.4</v>
      </c>
      <c r="E86" s="7">
        <f t="shared" si="8"/>
        <v>31686.27</v>
      </c>
      <c r="F86" s="7">
        <f t="shared" si="8"/>
        <v>33270.6</v>
      </c>
      <c r="G86" s="7">
        <f t="shared" si="8"/>
        <v>34934.129999999997</v>
      </c>
      <c r="H86" s="7">
        <f t="shared" si="8"/>
        <v>36680.82</v>
      </c>
      <c r="I86" s="7">
        <f t="shared" si="8"/>
        <v>38074.691160000002</v>
      </c>
      <c r="J86" s="7">
        <f t="shared" si="8"/>
        <v>38588.699490660001</v>
      </c>
      <c r="K86" s="7">
        <f t="shared" si="8"/>
        <v>39109.646933783908</v>
      </c>
      <c r="L86" s="7">
        <f t="shared" si="8"/>
        <v>39637.627167389997</v>
      </c>
      <c r="M86" s="7">
        <f t="shared" si="8"/>
        <v>41024.944118248641</v>
      </c>
    </row>
    <row r="87" spans="1:13" ht="18.75" customHeight="1">
      <c r="A87" s="6">
        <v>11</v>
      </c>
      <c r="B87" s="7">
        <f t="shared" si="8"/>
        <v>27905.35</v>
      </c>
      <c r="C87" s="7">
        <f t="shared" si="8"/>
        <v>29300.699999999997</v>
      </c>
      <c r="D87" s="7">
        <f t="shared" si="8"/>
        <v>30765.68</v>
      </c>
      <c r="E87" s="7">
        <f t="shared" si="8"/>
        <v>32303.919999999998</v>
      </c>
      <c r="F87" s="7">
        <f t="shared" si="8"/>
        <v>33919.159999999996</v>
      </c>
      <c r="G87" s="7">
        <f t="shared" si="8"/>
        <v>35615.14</v>
      </c>
      <c r="H87" s="7">
        <f t="shared" si="8"/>
        <v>37395.82</v>
      </c>
      <c r="I87" s="7">
        <f t="shared" si="8"/>
        <v>38816.86116</v>
      </c>
      <c r="J87" s="7">
        <f t="shared" si="8"/>
        <v>39340.888785660005</v>
      </c>
      <c r="K87" s="7">
        <f t="shared" si="8"/>
        <v>39871.990784266418</v>
      </c>
      <c r="L87" s="7">
        <f t="shared" si="8"/>
        <v>40410.262659854016</v>
      </c>
      <c r="M87" s="7">
        <f t="shared" si="8"/>
        <v>41824.621852948905</v>
      </c>
    </row>
    <row r="88" spans="1:13" ht="18.75" customHeight="1">
      <c r="A88" s="6">
        <v>12</v>
      </c>
      <c r="B88" s="7">
        <f t="shared" si="8"/>
        <v>28366.25</v>
      </c>
      <c r="C88" s="7">
        <f t="shared" si="8"/>
        <v>29784.48</v>
      </c>
      <c r="D88" s="7">
        <f t="shared" si="8"/>
        <v>31273.77</v>
      </c>
      <c r="E88" s="7">
        <f t="shared" si="8"/>
        <v>32837.42</v>
      </c>
      <c r="F88" s="7">
        <f t="shared" si="8"/>
        <v>34479.279999999999</v>
      </c>
      <c r="G88" s="7">
        <f t="shared" si="8"/>
        <v>36203.31</v>
      </c>
      <c r="H88" s="7">
        <f t="shared" si="8"/>
        <v>38013.47</v>
      </c>
      <c r="I88" s="7">
        <f t="shared" si="8"/>
        <v>39457.98186</v>
      </c>
      <c r="J88" s="7">
        <f t="shared" si="8"/>
        <v>39990.664615110007</v>
      </c>
      <c r="K88" s="7">
        <f t="shared" si="8"/>
        <v>40530.538587413997</v>
      </c>
      <c r="L88" s="7">
        <f t="shared" si="8"/>
        <v>41077.700858344091</v>
      </c>
      <c r="M88" s="7">
        <f t="shared" si="8"/>
        <v>42515.420388386126</v>
      </c>
    </row>
    <row r="89" spans="1:13" ht="18.75" customHeight="1">
      <c r="A89" s="6">
        <v>13</v>
      </c>
      <c r="B89" s="7">
        <f t="shared" si="8"/>
        <v>28936.27</v>
      </c>
      <c r="C89" s="7">
        <f t="shared" si="8"/>
        <v>30382.99</v>
      </c>
      <c r="D89" s="7">
        <f t="shared" si="8"/>
        <v>31902.199999999997</v>
      </c>
      <c r="E89" s="7">
        <f t="shared" si="8"/>
        <v>33497.31</v>
      </c>
      <c r="F89" s="7">
        <f t="shared" si="8"/>
        <v>35172.17</v>
      </c>
      <c r="G89" s="7">
        <f t="shared" si="8"/>
        <v>36930.740000000005</v>
      </c>
      <c r="H89" s="7">
        <f t="shared" si="8"/>
        <v>38777.31</v>
      </c>
      <c r="I89" s="7">
        <f t="shared" si="8"/>
        <v>40250.847780000004</v>
      </c>
      <c r="J89" s="7">
        <f t="shared" si="8"/>
        <v>40794.234225030006</v>
      </c>
      <c r="K89" s="7">
        <f t="shared" si="8"/>
        <v>41344.956387067912</v>
      </c>
      <c r="L89" s="7">
        <f t="shared" si="8"/>
        <v>41903.113298293334</v>
      </c>
      <c r="M89" s="7">
        <f t="shared" si="8"/>
        <v>43369.722263733594</v>
      </c>
    </row>
    <row r="90" spans="1:13" ht="18.75" customHeight="1">
      <c r="A90" s="6">
        <v>14</v>
      </c>
      <c r="B90" s="7">
        <f t="shared" si="8"/>
        <v>29494.080000000002</v>
      </c>
      <c r="C90" s="7">
        <f t="shared" si="8"/>
        <v>30968.74</v>
      </c>
      <c r="D90" s="7">
        <f t="shared" si="8"/>
        <v>32517.210000000003</v>
      </c>
      <c r="E90" s="7">
        <f t="shared" si="8"/>
        <v>34143.120000000003</v>
      </c>
      <c r="F90" s="7">
        <f t="shared" si="8"/>
        <v>35850.21</v>
      </c>
      <c r="G90" s="7">
        <f t="shared" si="8"/>
        <v>37642.770000000004</v>
      </c>
      <c r="H90" s="7">
        <f t="shared" si="8"/>
        <v>39524.870000000003</v>
      </c>
      <c r="I90" s="7">
        <f t="shared" si="8"/>
        <v>41026.815060000001</v>
      </c>
      <c r="J90" s="7">
        <f t="shared" si="8"/>
        <v>41580.677063310002</v>
      </c>
      <c r="K90" s="7">
        <f t="shared" si="8"/>
        <v>42142.016203664694</v>
      </c>
      <c r="L90" s="7">
        <f t="shared" si="8"/>
        <v>42710.933422414171</v>
      </c>
      <c r="M90" s="7">
        <f t="shared" si="8"/>
        <v>44205.816092198664</v>
      </c>
    </row>
    <row r="91" spans="1:13" ht="18.75" customHeight="1">
      <c r="A91" s="6">
        <v>15</v>
      </c>
      <c r="B91" s="7">
        <f t="shared" si="8"/>
        <v>30149.02</v>
      </c>
      <c r="C91" s="7">
        <f t="shared" si="8"/>
        <v>31656.460000000003</v>
      </c>
      <c r="D91" s="7">
        <f t="shared" si="8"/>
        <v>33239.25</v>
      </c>
      <c r="E91" s="7">
        <f t="shared" si="8"/>
        <v>34901.240000000005</v>
      </c>
      <c r="F91" s="7">
        <f t="shared" si="8"/>
        <v>36646.28</v>
      </c>
      <c r="G91" s="7">
        <f t="shared" si="8"/>
        <v>38478.550000000003</v>
      </c>
      <c r="H91" s="7">
        <f t="shared" si="8"/>
        <v>40402.449999999997</v>
      </c>
      <c r="I91" s="7">
        <f t="shared" si="8"/>
        <v>41937.7431</v>
      </c>
      <c r="J91" s="7">
        <f t="shared" si="8"/>
        <v>42503.902631850004</v>
      </c>
      <c r="K91" s="7">
        <f t="shared" si="8"/>
        <v>43077.70531737998</v>
      </c>
      <c r="L91" s="7">
        <f t="shared" si="8"/>
        <v>43659.25433916461</v>
      </c>
      <c r="M91" s="7">
        <f t="shared" si="8"/>
        <v>45187.328241035371</v>
      </c>
    </row>
    <row r="92" spans="1:13" ht="18.75" customHeight="1">
      <c r="A92" s="6">
        <v>16</v>
      </c>
      <c r="B92" s="7">
        <f t="shared" si="8"/>
        <v>30876.67</v>
      </c>
      <c r="C92" s="7">
        <f t="shared" si="8"/>
        <v>32420.41</v>
      </c>
      <c r="D92" s="7">
        <f t="shared" si="8"/>
        <v>34041.479999999996</v>
      </c>
      <c r="E92" s="7">
        <f t="shared" si="8"/>
        <v>35743.509999999995</v>
      </c>
      <c r="F92" s="7">
        <f t="shared" si="8"/>
        <v>37530.68</v>
      </c>
      <c r="G92" s="7">
        <f t="shared" si="8"/>
        <v>39407.279999999999</v>
      </c>
      <c r="H92" s="7">
        <f t="shared" si="8"/>
        <v>41377.599999999999</v>
      </c>
      <c r="I92" s="7">
        <f t="shared" si="8"/>
        <v>42949.948800000006</v>
      </c>
      <c r="J92" s="7">
        <f t="shared" si="8"/>
        <v>43529.7731088</v>
      </c>
      <c r="K92" s="7">
        <f t="shared" si="8"/>
        <v>44117.42504576881</v>
      </c>
      <c r="L92" s="7">
        <f t="shared" si="8"/>
        <v>44713.010283886688</v>
      </c>
      <c r="M92" s="7">
        <f t="shared" si="8"/>
        <v>46277.96564382271</v>
      </c>
    </row>
    <row r="93" spans="1:13" ht="18.75" customHeight="1">
      <c r="A93" s="6">
        <v>17</v>
      </c>
      <c r="B93" s="7">
        <f t="shared" si="8"/>
        <v>31555.81</v>
      </c>
      <c r="C93" s="7">
        <f t="shared" si="8"/>
        <v>33133.54</v>
      </c>
      <c r="D93" s="7">
        <f t="shared" si="8"/>
        <v>34790.25</v>
      </c>
      <c r="E93" s="7">
        <f t="shared" si="8"/>
        <v>36529.68</v>
      </c>
      <c r="F93" s="7">
        <f t="shared" si="8"/>
        <v>38356.229999999996</v>
      </c>
      <c r="G93" s="7">
        <f t="shared" si="8"/>
        <v>40274.080000000002</v>
      </c>
      <c r="H93" s="7">
        <f t="shared" si="8"/>
        <v>42287.740000000005</v>
      </c>
      <c r="I93" s="7">
        <f t="shared" si="8"/>
        <v>43894.674120000003</v>
      </c>
      <c r="J93" s="7">
        <f t="shared" si="8"/>
        <v>44487.252220620008</v>
      </c>
      <c r="K93" s="7">
        <f t="shared" si="8"/>
        <v>45087.830125598382</v>
      </c>
      <c r="L93" s="7">
        <f t="shared" si="8"/>
        <v>45696.515832293968</v>
      </c>
      <c r="M93" s="7">
        <f t="shared" si="8"/>
        <v>47295.893886424252</v>
      </c>
    </row>
    <row r="94" spans="1:13" ht="18.75" customHeight="1">
      <c r="A94" s="6">
        <v>18</v>
      </c>
      <c r="B94" s="7">
        <f t="shared" ref="B94:M109" si="9">B20*11</f>
        <v>32392.58</v>
      </c>
      <c r="C94" s="7">
        <f t="shared" si="9"/>
        <v>34012.22</v>
      </c>
      <c r="D94" s="7">
        <f t="shared" si="9"/>
        <v>35712.82</v>
      </c>
      <c r="E94" s="7">
        <f t="shared" si="9"/>
        <v>37498.449999999997</v>
      </c>
      <c r="F94" s="7">
        <f t="shared" si="9"/>
        <v>39373.4</v>
      </c>
      <c r="G94" s="7">
        <f t="shared" si="9"/>
        <v>41342.07</v>
      </c>
      <c r="H94" s="7">
        <f t="shared" si="9"/>
        <v>43409.08</v>
      </c>
      <c r="I94" s="7">
        <f t="shared" si="9"/>
        <v>45058.625040000006</v>
      </c>
      <c r="J94" s="7">
        <f t="shared" si="9"/>
        <v>45666.916478040017</v>
      </c>
      <c r="K94" s="7">
        <f t="shared" si="9"/>
        <v>46283.419850493548</v>
      </c>
      <c r="L94" s="7">
        <f t="shared" si="9"/>
        <v>46908.24601847522</v>
      </c>
      <c r="M94" s="7">
        <f t="shared" si="9"/>
        <v>48550.034629121852</v>
      </c>
    </row>
    <row r="95" spans="1:13" ht="18.75" customHeight="1">
      <c r="A95" s="6">
        <v>19</v>
      </c>
      <c r="B95" s="7">
        <f t="shared" si="9"/>
        <v>33217.25</v>
      </c>
      <c r="C95" s="7">
        <f t="shared" si="9"/>
        <v>34878.03</v>
      </c>
      <c r="D95" s="7">
        <f t="shared" si="9"/>
        <v>36621.97</v>
      </c>
      <c r="E95" s="7">
        <f t="shared" si="9"/>
        <v>38453.14</v>
      </c>
      <c r="F95" s="7">
        <f t="shared" si="9"/>
        <v>40375.72</v>
      </c>
      <c r="G95" s="7">
        <f t="shared" si="9"/>
        <v>42394.55</v>
      </c>
      <c r="H95" s="7">
        <f t="shared" si="9"/>
        <v>44514.25</v>
      </c>
      <c r="I95" s="7">
        <f t="shared" si="9"/>
        <v>46205.791499999999</v>
      </c>
      <c r="J95" s="7">
        <f t="shared" si="9"/>
        <v>46829.569685250004</v>
      </c>
      <c r="K95" s="7">
        <f t="shared" si="9"/>
        <v>47461.768876000882</v>
      </c>
      <c r="L95" s="7">
        <f t="shared" si="9"/>
        <v>48102.502755826907</v>
      </c>
      <c r="M95" s="7">
        <f t="shared" si="9"/>
        <v>49786.090352280844</v>
      </c>
    </row>
    <row r="96" spans="1:13" ht="18.75" customHeight="1">
      <c r="A96" s="6">
        <v>20</v>
      </c>
      <c r="B96" s="7">
        <f t="shared" si="9"/>
        <v>34151.040000000001</v>
      </c>
      <c r="C96" s="7">
        <f t="shared" si="9"/>
        <v>35858.57</v>
      </c>
      <c r="D96" s="7">
        <f t="shared" si="9"/>
        <v>37651.57</v>
      </c>
      <c r="E96" s="7">
        <f t="shared" si="9"/>
        <v>39534.11</v>
      </c>
      <c r="F96" s="7">
        <f t="shared" si="9"/>
        <v>41510.81</v>
      </c>
      <c r="G96" s="7">
        <f t="shared" si="9"/>
        <v>43586.29</v>
      </c>
      <c r="H96" s="7">
        <f t="shared" si="9"/>
        <v>45765.61</v>
      </c>
      <c r="I96" s="7">
        <f t="shared" si="9"/>
        <v>47504.703180000011</v>
      </c>
      <c r="J96" s="7">
        <f t="shared" si="9"/>
        <v>48146.016672930011</v>
      </c>
      <c r="K96" s="7">
        <f t="shared" si="9"/>
        <v>48795.987898014573</v>
      </c>
      <c r="L96" s="7">
        <f t="shared" si="9"/>
        <v>49454.733734637775</v>
      </c>
      <c r="M96" s="7">
        <f t="shared" si="9"/>
        <v>51185.649415350097</v>
      </c>
    </row>
    <row r="97" spans="1:13" ht="18.75" customHeight="1">
      <c r="A97" s="6">
        <v>21</v>
      </c>
      <c r="B97" s="7">
        <f t="shared" si="9"/>
        <v>35121.240000000005</v>
      </c>
      <c r="C97" s="7">
        <f t="shared" si="9"/>
        <v>36877.279999999999</v>
      </c>
      <c r="D97" s="7">
        <f t="shared" si="9"/>
        <v>38721.21</v>
      </c>
      <c r="E97" s="7">
        <f t="shared" si="9"/>
        <v>40657.21</v>
      </c>
      <c r="F97" s="7">
        <f t="shared" si="9"/>
        <v>42690.12</v>
      </c>
      <c r="G97" s="7">
        <f t="shared" si="9"/>
        <v>44824.56</v>
      </c>
      <c r="H97" s="7">
        <f t="shared" si="9"/>
        <v>47065.81</v>
      </c>
      <c r="I97" s="7">
        <f t="shared" si="9"/>
        <v>48854.31078</v>
      </c>
      <c r="J97" s="7">
        <f t="shared" si="9"/>
        <v>49513.843975530006</v>
      </c>
      <c r="K97" s="7">
        <f t="shared" si="9"/>
        <v>50182.280869199662</v>
      </c>
      <c r="L97" s="7">
        <f t="shared" si="9"/>
        <v>50859.741660933862</v>
      </c>
      <c r="M97" s="7">
        <f t="shared" si="9"/>
        <v>52639.832619066547</v>
      </c>
    </row>
    <row r="98" spans="1:13" ht="18.75" customHeight="1">
      <c r="A98" s="6">
        <v>22</v>
      </c>
      <c r="B98" s="7">
        <f t="shared" si="9"/>
        <v>36139.949999999997</v>
      </c>
      <c r="C98" s="7">
        <f t="shared" si="9"/>
        <v>37946.92</v>
      </c>
      <c r="D98" s="7">
        <f t="shared" si="9"/>
        <v>39844.31</v>
      </c>
      <c r="E98" s="7">
        <f t="shared" si="9"/>
        <v>41836.520000000004</v>
      </c>
      <c r="F98" s="7">
        <f t="shared" si="9"/>
        <v>43928.39</v>
      </c>
      <c r="G98" s="7">
        <f t="shared" si="9"/>
        <v>46124.759999999995</v>
      </c>
      <c r="H98" s="7">
        <f t="shared" si="9"/>
        <v>48431.02</v>
      </c>
      <c r="I98" s="7">
        <f t="shared" si="9"/>
        <v>50271.398759999996</v>
      </c>
      <c r="J98" s="7">
        <f t="shared" si="9"/>
        <v>50950.062643260011</v>
      </c>
      <c r="K98" s="7">
        <f t="shared" si="9"/>
        <v>51637.888488944023</v>
      </c>
      <c r="L98" s="7">
        <f t="shared" si="9"/>
        <v>52334.999983544767</v>
      </c>
      <c r="M98" s="7">
        <f t="shared" si="9"/>
        <v>54166.72498296883</v>
      </c>
    </row>
    <row r="99" spans="1:13" ht="18.75" customHeight="1">
      <c r="A99" s="6">
        <v>23</v>
      </c>
      <c r="B99" s="7">
        <f t="shared" si="9"/>
        <v>37292.090000000004</v>
      </c>
      <c r="C99" s="7">
        <f t="shared" si="9"/>
        <v>39156.699999999997</v>
      </c>
      <c r="D99" s="7">
        <f t="shared" si="9"/>
        <v>41114.479999999996</v>
      </c>
      <c r="E99" s="7">
        <f t="shared" si="9"/>
        <v>43170.270000000004</v>
      </c>
      <c r="F99" s="7">
        <f t="shared" si="9"/>
        <v>45328.69</v>
      </c>
      <c r="G99" s="7">
        <f t="shared" si="9"/>
        <v>47595.13</v>
      </c>
      <c r="H99" s="7">
        <f t="shared" si="9"/>
        <v>49974.98</v>
      </c>
      <c r="I99" s="7">
        <f t="shared" si="9"/>
        <v>51874.029240000003</v>
      </c>
      <c r="J99" s="7">
        <f t="shared" si="9"/>
        <v>52574.328634740014</v>
      </c>
      <c r="K99" s="7">
        <f t="shared" si="9"/>
        <v>53284.082071309007</v>
      </c>
      <c r="L99" s="7">
        <f t="shared" si="9"/>
        <v>54003.417179271688</v>
      </c>
      <c r="M99" s="7">
        <f t="shared" si="9"/>
        <v>55893.536780546194</v>
      </c>
    </row>
    <row r="100" spans="1:13" ht="18.75" customHeight="1">
      <c r="A100" s="6">
        <v>24</v>
      </c>
      <c r="B100" s="7">
        <f t="shared" si="9"/>
        <v>38456.33</v>
      </c>
      <c r="C100" s="7">
        <f t="shared" si="9"/>
        <v>40379.129999999997</v>
      </c>
      <c r="D100" s="7">
        <f t="shared" si="9"/>
        <v>42398.07</v>
      </c>
      <c r="E100" s="7">
        <f t="shared" si="9"/>
        <v>44517.990000000005</v>
      </c>
      <c r="F100" s="7">
        <f t="shared" si="9"/>
        <v>46743.839999999997</v>
      </c>
      <c r="G100" s="7">
        <f t="shared" si="9"/>
        <v>49081.120000000003</v>
      </c>
      <c r="H100" s="7">
        <f t="shared" si="9"/>
        <v>51535.11</v>
      </c>
      <c r="I100" s="7">
        <f t="shared" si="9"/>
        <v>53493.444180000006</v>
      </c>
      <c r="J100" s="7">
        <f t="shared" si="9"/>
        <v>54215.605676430001</v>
      </c>
      <c r="K100" s="7">
        <f t="shared" si="9"/>
        <v>54947.516353061808</v>
      </c>
      <c r="L100" s="7">
        <f t="shared" si="9"/>
        <v>55689.307823828152</v>
      </c>
      <c r="M100" s="7">
        <f t="shared" si="9"/>
        <v>57638.433597662137</v>
      </c>
    </row>
    <row r="101" spans="1:13" ht="18.75" customHeight="1">
      <c r="A101" s="6">
        <v>25</v>
      </c>
      <c r="B101" s="7">
        <f t="shared" si="9"/>
        <v>39693.279999999999</v>
      </c>
      <c r="C101" s="7">
        <f t="shared" si="9"/>
        <v>41678.009999999995</v>
      </c>
      <c r="D101" s="7">
        <f t="shared" si="9"/>
        <v>43761.85</v>
      </c>
      <c r="E101" s="7">
        <f t="shared" si="9"/>
        <v>45949.97</v>
      </c>
      <c r="F101" s="7">
        <f t="shared" si="9"/>
        <v>48247.43</v>
      </c>
      <c r="G101" s="7">
        <f t="shared" si="9"/>
        <v>50659.839999999997</v>
      </c>
      <c r="H101" s="7">
        <f t="shared" si="9"/>
        <v>53192.81</v>
      </c>
      <c r="I101" s="7">
        <f t="shared" si="9"/>
        <v>55214.136780000001</v>
      </c>
      <c r="J101" s="7">
        <f t="shared" si="9"/>
        <v>55959.527626530005</v>
      </c>
      <c r="K101" s="7">
        <f t="shared" si="9"/>
        <v>56714.98124948817</v>
      </c>
      <c r="L101" s="7">
        <f t="shared" si="9"/>
        <v>57480.633496356262</v>
      </c>
      <c r="M101" s="7">
        <f t="shared" si="9"/>
        <v>59492.455668728726</v>
      </c>
    </row>
    <row r="102" spans="1:13" ht="18.75" customHeight="1">
      <c r="A102" s="6">
        <v>26</v>
      </c>
      <c r="B102" s="7">
        <f t="shared" si="9"/>
        <v>40990.949999999997</v>
      </c>
      <c r="C102" s="7">
        <f t="shared" si="9"/>
        <v>43040.47</v>
      </c>
      <c r="D102" s="7">
        <f t="shared" si="9"/>
        <v>45192.509999999995</v>
      </c>
      <c r="E102" s="7">
        <f t="shared" si="9"/>
        <v>47452.13</v>
      </c>
      <c r="F102" s="7">
        <f t="shared" si="9"/>
        <v>49824.72</v>
      </c>
      <c r="G102" s="7">
        <f t="shared" si="9"/>
        <v>52316</v>
      </c>
      <c r="H102" s="7">
        <f t="shared" si="9"/>
        <v>54931.8</v>
      </c>
      <c r="I102" s="7">
        <f t="shared" si="9"/>
        <v>57019.208400000003</v>
      </c>
      <c r="J102" s="7">
        <f t="shared" si="9"/>
        <v>57788.967713400009</v>
      </c>
      <c r="K102" s="7">
        <f t="shared" si="9"/>
        <v>58569.118777530908</v>
      </c>
      <c r="L102" s="7">
        <f t="shared" si="9"/>
        <v>59359.801881027583</v>
      </c>
      <c r="M102" s="7">
        <f t="shared" si="9"/>
        <v>61437.39494686354</v>
      </c>
    </row>
    <row r="103" spans="1:13" ht="18.75" customHeight="1">
      <c r="A103" s="6">
        <v>27</v>
      </c>
      <c r="B103" s="7">
        <f t="shared" si="9"/>
        <v>42422.05</v>
      </c>
      <c r="C103" s="7">
        <f t="shared" si="9"/>
        <v>44543.07</v>
      </c>
      <c r="D103" s="7">
        <f t="shared" si="9"/>
        <v>46770.240000000005</v>
      </c>
      <c r="E103" s="7">
        <f t="shared" si="9"/>
        <v>49108.73</v>
      </c>
      <c r="F103" s="7">
        <f t="shared" si="9"/>
        <v>51564.149999999994</v>
      </c>
      <c r="G103" s="7">
        <f t="shared" si="9"/>
        <v>54142.44</v>
      </c>
      <c r="H103" s="7">
        <f t="shared" si="9"/>
        <v>56849.54</v>
      </c>
      <c r="I103" s="7">
        <f t="shared" si="9"/>
        <v>59009.822520000009</v>
      </c>
      <c r="J103" s="7">
        <f t="shared" si="9"/>
        <v>59806.455124020016</v>
      </c>
      <c r="K103" s="7">
        <f t="shared" si="9"/>
        <v>60613.84226819429</v>
      </c>
      <c r="L103" s="7">
        <f t="shared" si="9"/>
        <v>61432.129138814918</v>
      </c>
      <c r="M103" s="7">
        <f t="shared" si="9"/>
        <v>63582.253658673435</v>
      </c>
    </row>
    <row r="104" spans="1:13" ht="18.75" customHeight="1">
      <c r="A104" s="6">
        <v>28</v>
      </c>
      <c r="B104" s="7">
        <f t="shared" si="9"/>
        <v>44034.979999999996</v>
      </c>
      <c r="C104" s="7">
        <f t="shared" si="9"/>
        <v>46236.740000000005</v>
      </c>
      <c r="D104" s="7">
        <f t="shared" si="9"/>
        <v>48548.5</v>
      </c>
      <c r="E104" s="7">
        <f t="shared" si="9"/>
        <v>50975.98</v>
      </c>
      <c r="F104" s="7">
        <f t="shared" si="9"/>
        <v>53524.79</v>
      </c>
      <c r="G104" s="7">
        <f t="shared" si="9"/>
        <v>56200.98</v>
      </c>
      <c r="H104" s="7">
        <f t="shared" si="9"/>
        <v>59011.040000000001</v>
      </c>
      <c r="I104" s="7">
        <f t="shared" si="9"/>
        <v>61253.459520000004</v>
      </c>
      <c r="J104" s="7">
        <f t="shared" si="9"/>
        <v>62080.381223520009</v>
      </c>
      <c r="K104" s="7">
        <f t="shared" si="9"/>
        <v>62918.466370037531</v>
      </c>
      <c r="L104" s="7">
        <f t="shared" si="9"/>
        <v>63767.865666033038</v>
      </c>
      <c r="M104" s="7">
        <f t="shared" si="9"/>
        <v>65999.740964344193</v>
      </c>
    </row>
    <row r="105" spans="1:13" ht="18.75" customHeight="1">
      <c r="A105" s="6">
        <v>29</v>
      </c>
      <c r="B105" s="7">
        <f t="shared" si="9"/>
        <v>45672.22</v>
      </c>
      <c r="C105" s="7">
        <f t="shared" si="9"/>
        <v>47955.82</v>
      </c>
      <c r="D105" s="7">
        <f t="shared" si="9"/>
        <v>50353.600000000006</v>
      </c>
      <c r="E105" s="7">
        <f t="shared" si="9"/>
        <v>52871.28</v>
      </c>
      <c r="F105" s="7">
        <f t="shared" si="9"/>
        <v>55514.8</v>
      </c>
      <c r="G105" s="7">
        <f t="shared" si="9"/>
        <v>58290.54</v>
      </c>
      <c r="H105" s="7">
        <f t="shared" si="9"/>
        <v>61205.100000000006</v>
      </c>
      <c r="I105" s="7">
        <f t="shared" si="9"/>
        <v>63530.893800000005</v>
      </c>
      <c r="J105" s="7">
        <f t="shared" si="9"/>
        <v>64388.560866300009</v>
      </c>
      <c r="K105" s="7">
        <f t="shared" si="9"/>
        <v>65257.806437995059</v>
      </c>
      <c r="L105" s="7">
        <f t="shared" si="9"/>
        <v>66138.786824907991</v>
      </c>
      <c r="M105" s="7">
        <f t="shared" si="9"/>
        <v>68453.644363779764</v>
      </c>
    </row>
    <row r="106" spans="1:13" ht="18.75" customHeight="1">
      <c r="A106" s="6">
        <v>30</v>
      </c>
      <c r="B106" s="7">
        <f t="shared" si="9"/>
        <v>47430.68</v>
      </c>
      <c r="C106" s="7">
        <f t="shared" si="9"/>
        <v>49802.170000000006</v>
      </c>
      <c r="D106" s="7">
        <f t="shared" si="9"/>
        <v>52292.240000000005</v>
      </c>
      <c r="E106" s="7">
        <f t="shared" si="9"/>
        <v>54906.94</v>
      </c>
      <c r="F106" s="7">
        <f t="shared" si="9"/>
        <v>57652.21</v>
      </c>
      <c r="G106" s="7">
        <f t="shared" si="9"/>
        <v>60534.87</v>
      </c>
      <c r="H106" s="7">
        <f t="shared" si="9"/>
        <v>63561.63</v>
      </c>
      <c r="I106" s="7">
        <f t="shared" si="9"/>
        <v>65976.971940000003</v>
      </c>
      <c r="J106" s="7">
        <f t="shared" si="9"/>
        <v>66867.661061190011</v>
      </c>
      <c r="K106" s="7">
        <f t="shared" si="9"/>
        <v>67770.374485516077</v>
      </c>
      <c r="L106" s="7">
        <f t="shared" si="9"/>
        <v>68685.274541070539</v>
      </c>
      <c r="M106" s="7">
        <f t="shared" si="9"/>
        <v>71089.259150008002</v>
      </c>
    </row>
    <row r="107" spans="1:13" ht="18.75" customHeight="1">
      <c r="A107" s="6">
        <v>31</v>
      </c>
      <c r="B107" s="7">
        <f t="shared" si="9"/>
        <v>49286.16</v>
      </c>
      <c r="C107" s="7">
        <f t="shared" si="9"/>
        <v>51750.490000000005</v>
      </c>
      <c r="D107" s="7">
        <f t="shared" si="9"/>
        <v>54338.02</v>
      </c>
      <c r="E107" s="7">
        <f t="shared" si="9"/>
        <v>57054.91</v>
      </c>
      <c r="F107" s="7">
        <f t="shared" si="9"/>
        <v>59907.649999999994</v>
      </c>
      <c r="G107" s="7">
        <f t="shared" si="9"/>
        <v>62903.06</v>
      </c>
      <c r="H107" s="7">
        <f t="shared" si="9"/>
        <v>66048.180000000008</v>
      </c>
      <c r="I107" s="7">
        <f t="shared" si="9"/>
        <v>68558.010840000003</v>
      </c>
      <c r="J107" s="7">
        <f t="shared" si="9"/>
        <v>69483.543986339995</v>
      </c>
      <c r="K107" s="7">
        <f t="shared" si="9"/>
        <v>70421.571830155604</v>
      </c>
      <c r="L107" s="7">
        <f t="shared" si="9"/>
        <v>71372.263049862697</v>
      </c>
      <c r="M107" s="7">
        <f t="shared" si="9"/>
        <v>73870.292256607892</v>
      </c>
    </row>
    <row r="108" spans="1:13" ht="18.75" customHeight="1">
      <c r="A108" s="6">
        <v>32</v>
      </c>
      <c r="B108" s="7">
        <f t="shared" si="9"/>
        <v>51311.48</v>
      </c>
      <c r="C108" s="7">
        <f t="shared" si="9"/>
        <v>53877.009999999995</v>
      </c>
      <c r="D108" s="7">
        <f t="shared" si="9"/>
        <v>56570.91</v>
      </c>
      <c r="E108" s="7">
        <f t="shared" si="9"/>
        <v>59399.45</v>
      </c>
      <c r="F108" s="7">
        <f t="shared" si="9"/>
        <v>62369.34</v>
      </c>
      <c r="G108" s="7">
        <f t="shared" si="9"/>
        <v>65487.839999999997</v>
      </c>
      <c r="H108" s="7">
        <f t="shared" si="9"/>
        <v>68762.209999999992</v>
      </c>
      <c r="I108" s="7">
        <f t="shared" si="9"/>
        <v>71375.173980000007</v>
      </c>
      <c r="J108" s="7">
        <f t="shared" si="9"/>
        <v>72338.738828730013</v>
      </c>
      <c r="K108" s="7">
        <f t="shared" si="9"/>
        <v>73315.311802917873</v>
      </c>
      <c r="L108" s="7">
        <f t="shared" si="9"/>
        <v>74305.068512257276</v>
      </c>
      <c r="M108" s="7">
        <f t="shared" si="9"/>
        <v>76905.745910186277</v>
      </c>
    </row>
    <row r="109" spans="1:13" ht="18.75" customHeight="1">
      <c r="A109" s="6">
        <v>33</v>
      </c>
      <c r="B109" s="7">
        <f t="shared" si="9"/>
        <v>53433.82</v>
      </c>
      <c r="C109" s="7">
        <f t="shared" si="9"/>
        <v>56105.5</v>
      </c>
      <c r="D109" s="7">
        <f t="shared" si="9"/>
        <v>58910.720000000001</v>
      </c>
      <c r="E109" s="7">
        <f t="shared" si="9"/>
        <v>61856.3</v>
      </c>
      <c r="F109" s="7">
        <f t="shared" si="9"/>
        <v>64949.06</v>
      </c>
      <c r="G109" s="7">
        <f t="shared" si="9"/>
        <v>68196.48000000001</v>
      </c>
      <c r="H109" s="7">
        <f t="shared" si="9"/>
        <v>71606.37</v>
      </c>
      <c r="I109" s="7">
        <f t="shared" si="9"/>
        <v>74327.412060000002</v>
      </c>
      <c r="J109" s="7">
        <f t="shared" si="9"/>
        <v>75330.83212281001</v>
      </c>
      <c r="K109" s="7">
        <f t="shared" si="9"/>
        <v>76347.79835646796</v>
      </c>
      <c r="L109" s="7">
        <f t="shared" si="9"/>
        <v>77378.493634280283</v>
      </c>
      <c r="M109" s="7">
        <f t="shared" si="9"/>
        <v>80086.740911480083</v>
      </c>
    </row>
    <row r="110" spans="1:13" ht="18.75" customHeight="1">
      <c r="A110" s="6">
        <v>34</v>
      </c>
      <c r="B110" s="7">
        <f t="shared" ref="B110:M110" si="10">B36*11</f>
        <v>55725.89</v>
      </c>
      <c r="C110" s="7">
        <f t="shared" si="10"/>
        <v>58512.19</v>
      </c>
      <c r="D110" s="7">
        <f t="shared" si="10"/>
        <v>61437.75</v>
      </c>
      <c r="E110" s="7">
        <f t="shared" si="10"/>
        <v>64509.61</v>
      </c>
      <c r="F110" s="7">
        <f t="shared" si="10"/>
        <v>67735.14</v>
      </c>
      <c r="G110" s="7">
        <f t="shared" si="10"/>
        <v>71121.930000000008</v>
      </c>
      <c r="H110" s="7">
        <f t="shared" si="10"/>
        <v>74678.009999999995</v>
      </c>
      <c r="I110" s="7">
        <f t="shared" si="10"/>
        <v>77515.774380000003</v>
      </c>
      <c r="J110" s="7">
        <f t="shared" si="10"/>
        <v>78562.237334129997</v>
      </c>
      <c r="K110" s="7">
        <f t="shared" si="10"/>
        <v>79622.827538140758</v>
      </c>
      <c r="L110" s="7">
        <f t="shared" si="10"/>
        <v>80697.735709905668</v>
      </c>
      <c r="M110" s="7">
        <f t="shared" si="10"/>
        <v>83522.156459752354</v>
      </c>
    </row>
    <row r="111" spans="1:13">
      <c r="A111" s="150" t="s">
        <v>1390</v>
      </c>
    </row>
    <row r="112" spans="1:13" ht="18.75" customHeight="1">
      <c r="A112" s="149" t="s">
        <v>1388</v>
      </c>
      <c r="B112" s="6" t="s">
        <v>1372</v>
      </c>
      <c r="C112" s="6" t="s">
        <v>1373</v>
      </c>
      <c r="D112" s="6" t="s">
        <v>1377</v>
      </c>
      <c r="E112" s="6" t="s">
        <v>1374</v>
      </c>
      <c r="F112" s="6" t="s">
        <v>1375</v>
      </c>
      <c r="G112" s="6" t="s">
        <v>1376</v>
      </c>
      <c r="H112" s="6" t="s">
        <v>1378</v>
      </c>
      <c r="I112" s="6" t="s">
        <v>1383</v>
      </c>
      <c r="J112" s="6" t="s">
        <v>1379</v>
      </c>
      <c r="K112" s="6" t="s">
        <v>1380</v>
      </c>
      <c r="L112" s="6" t="s">
        <v>1381</v>
      </c>
      <c r="M112" s="6" t="s">
        <v>1382</v>
      </c>
    </row>
    <row r="113" spans="1:13" ht="18.75" customHeight="1">
      <c r="A113" s="6">
        <v>1</v>
      </c>
      <c r="B113" s="7">
        <f>B3*10</f>
        <v>22005.9</v>
      </c>
      <c r="C113" s="7">
        <f t="shared" ref="C113:M113" si="11">C3*10</f>
        <v>23106.199999999997</v>
      </c>
      <c r="D113" s="7">
        <f t="shared" si="11"/>
        <v>24261.5</v>
      </c>
      <c r="E113" s="7">
        <f t="shared" si="11"/>
        <v>25474.6</v>
      </c>
      <c r="F113" s="7">
        <f t="shared" si="11"/>
        <v>26748.3</v>
      </c>
      <c r="G113" s="7">
        <f t="shared" si="11"/>
        <v>28085.7</v>
      </c>
      <c r="H113" s="7">
        <f t="shared" si="11"/>
        <v>29490</v>
      </c>
      <c r="I113" s="7">
        <f t="shared" si="11"/>
        <v>30610.62</v>
      </c>
      <c r="J113" s="7">
        <f t="shared" si="11"/>
        <v>31023.863369999999</v>
      </c>
      <c r="K113" s="7">
        <f t="shared" si="11"/>
        <v>31442.685525495002</v>
      </c>
      <c r="L113" s="7">
        <f t="shared" si="11"/>
        <v>31867.161780089187</v>
      </c>
      <c r="M113" s="7">
        <f t="shared" si="11"/>
        <v>32982.512442392304</v>
      </c>
    </row>
    <row r="114" spans="1:13" ht="18.75" customHeight="1">
      <c r="A114" s="6">
        <v>2</v>
      </c>
      <c r="B114" s="7">
        <f t="shared" ref="B114:M129" si="12">B4*10</f>
        <v>22248.5</v>
      </c>
      <c r="C114" s="7">
        <f t="shared" si="12"/>
        <v>23360.9</v>
      </c>
      <c r="D114" s="7">
        <f t="shared" si="12"/>
        <v>24528.899999999998</v>
      </c>
      <c r="E114" s="7">
        <f t="shared" si="12"/>
        <v>25755.4</v>
      </c>
      <c r="F114" s="7">
        <f t="shared" si="12"/>
        <v>27043.1</v>
      </c>
      <c r="G114" s="7">
        <f t="shared" si="12"/>
        <v>28395.300000000003</v>
      </c>
      <c r="H114" s="7">
        <f t="shared" si="12"/>
        <v>29815.100000000002</v>
      </c>
      <c r="I114" s="7">
        <f t="shared" si="12"/>
        <v>30948.073800000002</v>
      </c>
      <c r="J114" s="7">
        <f t="shared" si="12"/>
        <v>31365.872796300006</v>
      </c>
      <c r="K114" s="7">
        <f t="shared" si="12"/>
        <v>31789.312079050054</v>
      </c>
      <c r="L114" s="7">
        <f t="shared" si="12"/>
        <v>32218.467792117233</v>
      </c>
      <c r="M114" s="7">
        <f t="shared" si="12"/>
        <v>33346.11416484134</v>
      </c>
    </row>
    <row r="115" spans="1:13" ht="18.75" customHeight="1">
      <c r="A115" s="6">
        <v>3</v>
      </c>
      <c r="B115" s="7">
        <f t="shared" si="12"/>
        <v>22524.1</v>
      </c>
      <c r="C115" s="7">
        <f t="shared" si="12"/>
        <v>23650.300000000003</v>
      </c>
      <c r="D115" s="7">
        <f t="shared" si="12"/>
        <v>24832.800000000003</v>
      </c>
      <c r="E115" s="7">
        <f t="shared" si="12"/>
        <v>26074.400000000001</v>
      </c>
      <c r="F115" s="7">
        <f t="shared" si="12"/>
        <v>27378.2</v>
      </c>
      <c r="G115" s="7">
        <f t="shared" si="12"/>
        <v>28747.1</v>
      </c>
      <c r="H115" s="7">
        <f t="shared" si="12"/>
        <v>30184.400000000001</v>
      </c>
      <c r="I115" s="7">
        <f t="shared" si="12"/>
        <v>31331.407200000001</v>
      </c>
      <c r="J115" s="7">
        <f t="shared" si="12"/>
        <v>31754.381197200004</v>
      </c>
      <c r="K115" s="7">
        <f t="shared" si="12"/>
        <v>32183.06534336221</v>
      </c>
      <c r="L115" s="7">
        <f t="shared" si="12"/>
        <v>32617.536725497601</v>
      </c>
      <c r="M115" s="7">
        <f t="shared" si="12"/>
        <v>33759.150510890016</v>
      </c>
    </row>
    <row r="116" spans="1:13" ht="18.75" customHeight="1">
      <c r="A116" s="6">
        <v>4</v>
      </c>
      <c r="B116" s="7">
        <f t="shared" si="12"/>
        <v>22788.699999999997</v>
      </c>
      <c r="C116" s="7">
        <f t="shared" si="12"/>
        <v>23928.1</v>
      </c>
      <c r="D116" s="7">
        <f t="shared" si="12"/>
        <v>25124.5</v>
      </c>
      <c r="E116" s="7">
        <f t="shared" si="12"/>
        <v>26380.7</v>
      </c>
      <c r="F116" s="7">
        <f t="shared" si="12"/>
        <v>27699.8</v>
      </c>
      <c r="G116" s="7">
        <f t="shared" si="12"/>
        <v>29084.799999999999</v>
      </c>
      <c r="H116" s="7">
        <f t="shared" si="12"/>
        <v>30539</v>
      </c>
      <c r="I116" s="7">
        <f t="shared" si="12"/>
        <v>31699.482000000004</v>
      </c>
      <c r="J116" s="7">
        <f t="shared" si="12"/>
        <v>32127.425007000005</v>
      </c>
      <c r="K116" s="7">
        <f t="shared" si="12"/>
        <v>32561.145244594511</v>
      </c>
      <c r="L116" s="7">
        <f t="shared" si="12"/>
        <v>33000.720705396539</v>
      </c>
      <c r="M116" s="7">
        <f t="shared" si="12"/>
        <v>34155.74593008541</v>
      </c>
    </row>
    <row r="117" spans="1:13" ht="18.75" customHeight="1">
      <c r="A117" s="6">
        <v>5</v>
      </c>
      <c r="B117" s="7">
        <f t="shared" si="12"/>
        <v>23031.199999999997</v>
      </c>
      <c r="C117" s="7">
        <f t="shared" si="12"/>
        <v>24182.800000000003</v>
      </c>
      <c r="D117" s="7">
        <f t="shared" si="12"/>
        <v>25391.9</v>
      </c>
      <c r="E117" s="7">
        <f t="shared" si="12"/>
        <v>26661.5</v>
      </c>
      <c r="F117" s="7">
        <f t="shared" si="12"/>
        <v>27994.6</v>
      </c>
      <c r="G117" s="7">
        <f t="shared" si="12"/>
        <v>29394.3</v>
      </c>
      <c r="H117" s="7">
        <f t="shared" si="12"/>
        <v>30864</v>
      </c>
      <c r="I117" s="7">
        <f t="shared" si="12"/>
        <v>32036.832000000002</v>
      </c>
      <c r="J117" s="7">
        <f t="shared" si="12"/>
        <v>32469.329232000004</v>
      </c>
      <c r="K117" s="7">
        <f t="shared" si="12"/>
        <v>32907.665176632006</v>
      </c>
      <c r="L117" s="7">
        <f t="shared" si="12"/>
        <v>33351.918656516544</v>
      </c>
      <c r="M117" s="7">
        <f t="shared" si="12"/>
        <v>34519.235809494618</v>
      </c>
    </row>
    <row r="118" spans="1:13" ht="18.75" customHeight="1">
      <c r="A118" s="6">
        <v>6</v>
      </c>
      <c r="B118" s="7">
        <f t="shared" si="12"/>
        <v>23373</v>
      </c>
      <c r="C118" s="7">
        <f t="shared" si="12"/>
        <v>24541.7</v>
      </c>
      <c r="D118" s="7">
        <f t="shared" si="12"/>
        <v>25768.699999999997</v>
      </c>
      <c r="E118" s="7">
        <f t="shared" si="12"/>
        <v>27057.199999999997</v>
      </c>
      <c r="F118" s="7">
        <f t="shared" si="12"/>
        <v>28410</v>
      </c>
      <c r="G118" s="7">
        <f t="shared" si="12"/>
        <v>29830.5</v>
      </c>
      <c r="H118" s="7">
        <f t="shared" si="12"/>
        <v>31322.1</v>
      </c>
      <c r="I118" s="7">
        <f t="shared" si="12"/>
        <v>32512.339800000002</v>
      </c>
      <c r="J118" s="7">
        <f t="shared" si="12"/>
        <v>32951.256387300004</v>
      </c>
      <c r="K118" s="7">
        <f t="shared" si="12"/>
        <v>33396.098348528554</v>
      </c>
      <c r="L118" s="7">
        <f t="shared" si="12"/>
        <v>33846.945676233692</v>
      </c>
      <c r="M118" s="7">
        <f t="shared" si="12"/>
        <v>35031.588774901866</v>
      </c>
    </row>
    <row r="119" spans="1:13" ht="18.75" customHeight="1">
      <c r="A119" s="6">
        <v>7</v>
      </c>
      <c r="B119" s="7">
        <f t="shared" si="12"/>
        <v>23714.799999999999</v>
      </c>
      <c r="C119" s="7">
        <f t="shared" si="12"/>
        <v>24900.5</v>
      </c>
      <c r="D119" s="7">
        <f t="shared" si="12"/>
        <v>26145.5</v>
      </c>
      <c r="E119" s="7">
        <f t="shared" si="12"/>
        <v>27452.800000000003</v>
      </c>
      <c r="F119" s="7">
        <f t="shared" si="12"/>
        <v>28825.5</v>
      </c>
      <c r="G119" s="7">
        <f t="shared" si="12"/>
        <v>30266.7</v>
      </c>
      <c r="H119" s="7">
        <f t="shared" si="12"/>
        <v>31780.100000000002</v>
      </c>
      <c r="I119" s="7">
        <f t="shared" si="12"/>
        <v>32987.743800000004</v>
      </c>
      <c r="J119" s="7">
        <f t="shared" si="12"/>
        <v>33433.078341300003</v>
      </c>
      <c r="K119" s="7">
        <f t="shared" si="12"/>
        <v>33884.424898907557</v>
      </c>
      <c r="L119" s="7">
        <f t="shared" si="12"/>
        <v>34341.86463504281</v>
      </c>
      <c r="M119" s="7">
        <f t="shared" si="12"/>
        <v>35543.829897269308</v>
      </c>
    </row>
    <row r="120" spans="1:13" ht="18.75" customHeight="1">
      <c r="A120" s="6">
        <v>8</v>
      </c>
      <c r="B120" s="7">
        <f t="shared" si="12"/>
        <v>24078.600000000002</v>
      </c>
      <c r="C120" s="7">
        <f t="shared" si="12"/>
        <v>25282.5</v>
      </c>
      <c r="D120" s="7">
        <f t="shared" si="12"/>
        <v>26546.7</v>
      </c>
      <c r="E120" s="7">
        <f t="shared" si="12"/>
        <v>27874</v>
      </c>
      <c r="F120" s="7">
        <f t="shared" si="12"/>
        <v>29267.7</v>
      </c>
      <c r="G120" s="7">
        <f t="shared" si="12"/>
        <v>30731.100000000002</v>
      </c>
      <c r="H120" s="7">
        <f t="shared" si="12"/>
        <v>32267.600000000002</v>
      </c>
      <c r="I120" s="7">
        <f t="shared" si="12"/>
        <v>33493.768800000005</v>
      </c>
      <c r="J120" s="7">
        <f t="shared" si="12"/>
        <v>33945.934678800004</v>
      </c>
      <c r="K120" s="7">
        <f t="shared" si="12"/>
        <v>34404.204796963808</v>
      </c>
      <c r="L120" s="7">
        <f t="shared" si="12"/>
        <v>34868.661561722824</v>
      </c>
      <c r="M120" s="7">
        <f t="shared" si="12"/>
        <v>36089.064716383116</v>
      </c>
    </row>
    <row r="121" spans="1:13" ht="18.75" customHeight="1">
      <c r="A121" s="6">
        <v>9</v>
      </c>
      <c r="B121" s="7">
        <f t="shared" si="12"/>
        <v>24475.5</v>
      </c>
      <c r="C121" s="7">
        <f t="shared" si="12"/>
        <v>25699.3</v>
      </c>
      <c r="D121" s="7">
        <f t="shared" si="12"/>
        <v>26984.2</v>
      </c>
      <c r="E121" s="7">
        <f t="shared" si="12"/>
        <v>28333.5</v>
      </c>
      <c r="F121" s="7">
        <f t="shared" si="12"/>
        <v>29750.100000000002</v>
      </c>
      <c r="G121" s="7">
        <f t="shared" si="12"/>
        <v>31237.600000000002</v>
      </c>
      <c r="H121" s="7">
        <f t="shared" si="12"/>
        <v>32799.5</v>
      </c>
      <c r="I121" s="7">
        <f t="shared" si="12"/>
        <v>34045.881000000001</v>
      </c>
      <c r="J121" s="7">
        <f t="shared" si="12"/>
        <v>34505.500393499999</v>
      </c>
      <c r="K121" s="7">
        <f t="shared" si="12"/>
        <v>34971.324648812253</v>
      </c>
      <c r="L121" s="7">
        <f t="shared" si="12"/>
        <v>35443.437531571224</v>
      </c>
      <c r="M121" s="7">
        <f t="shared" si="12"/>
        <v>36683.957845176214</v>
      </c>
    </row>
    <row r="122" spans="1:13" ht="18.75" customHeight="1">
      <c r="A122" s="6">
        <v>10</v>
      </c>
      <c r="B122" s="7">
        <f t="shared" si="12"/>
        <v>24883.4</v>
      </c>
      <c r="C122" s="7">
        <f t="shared" si="12"/>
        <v>26127.600000000002</v>
      </c>
      <c r="D122" s="7">
        <f t="shared" si="12"/>
        <v>27434</v>
      </c>
      <c r="E122" s="7">
        <f t="shared" si="12"/>
        <v>28805.7</v>
      </c>
      <c r="F122" s="7">
        <f t="shared" si="12"/>
        <v>30246</v>
      </c>
      <c r="G122" s="7">
        <f t="shared" si="12"/>
        <v>31758.3</v>
      </c>
      <c r="H122" s="7">
        <f t="shared" si="12"/>
        <v>33346.199999999997</v>
      </c>
      <c r="I122" s="7">
        <f t="shared" si="12"/>
        <v>34613.355600000003</v>
      </c>
      <c r="J122" s="7">
        <f t="shared" si="12"/>
        <v>35080.635900599998</v>
      </c>
      <c r="K122" s="7">
        <f t="shared" si="12"/>
        <v>35554.224485258099</v>
      </c>
      <c r="L122" s="7">
        <f t="shared" si="12"/>
        <v>36034.206515809085</v>
      </c>
      <c r="M122" s="7">
        <f t="shared" si="12"/>
        <v>37295.4037438624</v>
      </c>
    </row>
    <row r="123" spans="1:13" ht="18.75" customHeight="1">
      <c r="A123" s="6">
        <v>11</v>
      </c>
      <c r="B123" s="7">
        <f t="shared" si="12"/>
        <v>25368.5</v>
      </c>
      <c r="C123" s="7">
        <f t="shared" si="12"/>
        <v>26637</v>
      </c>
      <c r="D123" s="7">
        <f t="shared" si="12"/>
        <v>27968.800000000003</v>
      </c>
      <c r="E123" s="7">
        <f t="shared" si="12"/>
        <v>29367.199999999997</v>
      </c>
      <c r="F123" s="7">
        <f t="shared" si="12"/>
        <v>30835.599999999999</v>
      </c>
      <c r="G123" s="7">
        <f t="shared" si="12"/>
        <v>32377.399999999998</v>
      </c>
      <c r="H123" s="7">
        <f t="shared" si="12"/>
        <v>33996.199999999997</v>
      </c>
      <c r="I123" s="7">
        <f t="shared" si="12"/>
        <v>35288.0556</v>
      </c>
      <c r="J123" s="7">
        <f t="shared" si="12"/>
        <v>35764.444350600003</v>
      </c>
      <c r="K123" s="7">
        <f t="shared" si="12"/>
        <v>36247.264349333105</v>
      </c>
      <c r="L123" s="7">
        <f t="shared" si="12"/>
        <v>36736.602418049108</v>
      </c>
      <c r="M123" s="7">
        <f t="shared" si="12"/>
        <v>38022.383502680823</v>
      </c>
    </row>
    <row r="124" spans="1:13" ht="18.75" customHeight="1">
      <c r="A124" s="6">
        <v>12</v>
      </c>
      <c r="B124" s="7">
        <f t="shared" si="12"/>
        <v>25787.5</v>
      </c>
      <c r="C124" s="7">
        <f t="shared" si="12"/>
        <v>27076.799999999999</v>
      </c>
      <c r="D124" s="7">
        <f t="shared" si="12"/>
        <v>28430.7</v>
      </c>
      <c r="E124" s="7">
        <f t="shared" si="12"/>
        <v>29852.199999999997</v>
      </c>
      <c r="F124" s="7">
        <f t="shared" si="12"/>
        <v>31344.799999999999</v>
      </c>
      <c r="G124" s="7">
        <f t="shared" si="12"/>
        <v>32912.1</v>
      </c>
      <c r="H124" s="7">
        <f t="shared" si="12"/>
        <v>34557.699999999997</v>
      </c>
      <c r="I124" s="7">
        <f t="shared" si="12"/>
        <v>35870.892599999999</v>
      </c>
      <c r="J124" s="7">
        <f t="shared" si="12"/>
        <v>36355.149650100007</v>
      </c>
      <c r="K124" s="7">
        <f t="shared" si="12"/>
        <v>36845.944170376359</v>
      </c>
      <c r="L124" s="7">
        <f t="shared" si="12"/>
        <v>37343.364416676442</v>
      </c>
      <c r="M124" s="7">
        <f t="shared" si="12"/>
        <v>38650.38217126012</v>
      </c>
    </row>
    <row r="125" spans="1:13" ht="18.75" customHeight="1">
      <c r="A125" s="6">
        <v>13</v>
      </c>
      <c r="B125" s="7">
        <f t="shared" si="12"/>
        <v>26305.7</v>
      </c>
      <c r="C125" s="7">
        <f t="shared" si="12"/>
        <v>27620.9</v>
      </c>
      <c r="D125" s="7">
        <f t="shared" si="12"/>
        <v>29002</v>
      </c>
      <c r="E125" s="7">
        <f t="shared" si="12"/>
        <v>30452.1</v>
      </c>
      <c r="F125" s="7">
        <f t="shared" si="12"/>
        <v>31974.699999999997</v>
      </c>
      <c r="G125" s="7">
        <f t="shared" si="12"/>
        <v>33573.4</v>
      </c>
      <c r="H125" s="7">
        <f t="shared" si="12"/>
        <v>35252.1</v>
      </c>
      <c r="I125" s="7">
        <f t="shared" si="12"/>
        <v>36591.679799999998</v>
      </c>
      <c r="J125" s="7">
        <f t="shared" si="12"/>
        <v>37085.667477300005</v>
      </c>
      <c r="K125" s="7">
        <f t="shared" si="12"/>
        <v>37586.323988243559</v>
      </c>
      <c r="L125" s="7">
        <f t="shared" si="12"/>
        <v>38093.739362084845</v>
      </c>
      <c r="M125" s="7">
        <f t="shared" si="12"/>
        <v>39427.02023975781</v>
      </c>
    </row>
    <row r="126" spans="1:13" ht="18.75" customHeight="1">
      <c r="A126" s="6">
        <v>14</v>
      </c>
      <c r="B126" s="7">
        <f t="shared" si="12"/>
        <v>26812.800000000003</v>
      </c>
      <c r="C126" s="7">
        <f t="shared" si="12"/>
        <v>28153.4</v>
      </c>
      <c r="D126" s="7">
        <f t="shared" si="12"/>
        <v>29561.100000000002</v>
      </c>
      <c r="E126" s="7">
        <f t="shared" si="12"/>
        <v>31039.200000000001</v>
      </c>
      <c r="F126" s="7">
        <f t="shared" si="12"/>
        <v>32591.100000000002</v>
      </c>
      <c r="G126" s="7">
        <f t="shared" si="12"/>
        <v>34220.700000000004</v>
      </c>
      <c r="H126" s="7">
        <f t="shared" si="12"/>
        <v>35931.699999999997</v>
      </c>
      <c r="I126" s="7">
        <f t="shared" si="12"/>
        <v>37297.104600000006</v>
      </c>
      <c r="J126" s="7">
        <f t="shared" si="12"/>
        <v>37800.615512100005</v>
      </c>
      <c r="K126" s="7">
        <f t="shared" si="12"/>
        <v>38310.923821513359</v>
      </c>
      <c r="L126" s="7">
        <f t="shared" si="12"/>
        <v>38828.121293103788</v>
      </c>
      <c r="M126" s="7">
        <f t="shared" si="12"/>
        <v>40187.105538362419</v>
      </c>
    </row>
    <row r="127" spans="1:13" ht="18.75" customHeight="1">
      <c r="A127" s="6">
        <v>15</v>
      </c>
      <c r="B127" s="7">
        <f t="shared" si="12"/>
        <v>27408.2</v>
      </c>
      <c r="C127" s="7">
        <f t="shared" si="12"/>
        <v>28778.600000000002</v>
      </c>
      <c r="D127" s="7">
        <f t="shared" si="12"/>
        <v>30217.5</v>
      </c>
      <c r="E127" s="7">
        <f t="shared" si="12"/>
        <v>31728.400000000001</v>
      </c>
      <c r="F127" s="7">
        <f t="shared" si="12"/>
        <v>33314.800000000003</v>
      </c>
      <c r="G127" s="7">
        <f t="shared" si="12"/>
        <v>34980.5</v>
      </c>
      <c r="H127" s="7">
        <f t="shared" si="12"/>
        <v>36729.5</v>
      </c>
      <c r="I127" s="7">
        <f t="shared" si="12"/>
        <v>38125.221000000005</v>
      </c>
      <c r="J127" s="7">
        <f t="shared" si="12"/>
        <v>38639.911483500007</v>
      </c>
      <c r="K127" s="7">
        <f t="shared" si="12"/>
        <v>39161.550288527258</v>
      </c>
      <c r="L127" s="7">
        <f t="shared" si="12"/>
        <v>39690.231217422377</v>
      </c>
      <c r="M127" s="7">
        <f t="shared" si="12"/>
        <v>41079.389310032158</v>
      </c>
    </row>
    <row r="128" spans="1:13" ht="18.75" customHeight="1">
      <c r="A128" s="6">
        <v>16</v>
      </c>
      <c r="B128" s="7">
        <f t="shared" si="12"/>
        <v>28069.699999999997</v>
      </c>
      <c r="C128" s="7">
        <f t="shared" si="12"/>
        <v>29473.1</v>
      </c>
      <c r="D128" s="7">
        <f t="shared" si="12"/>
        <v>30946.799999999999</v>
      </c>
      <c r="E128" s="7">
        <f t="shared" si="12"/>
        <v>32494.1</v>
      </c>
      <c r="F128" s="7">
        <f t="shared" si="12"/>
        <v>34118.800000000003</v>
      </c>
      <c r="G128" s="7">
        <f t="shared" si="12"/>
        <v>35824.800000000003</v>
      </c>
      <c r="H128" s="7">
        <f t="shared" si="12"/>
        <v>37616</v>
      </c>
      <c r="I128" s="7">
        <f t="shared" si="12"/>
        <v>39045.408000000003</v>
      </c>
      <c r="J128" s="7">
        <f t="shared" si="12"/>
        <v>39572.521008000003</v>
      </c>
      <c r="K128" s="7">
        <f t="shared" si="12"/>
        <v>40106.750041608007</v>
      </c>
      <c r="L128" s="7">
        <f t="shared" si="12"/>
        <v>40648.191167169716</v>
      </c>
      <c r="M128" s="7">
        <f t="shared" si="12"/>
        <v>42070.877858020649</v>
      </c>
    </row>
    <row r="129" spans="1:13" ht="18.75" customHeight="1">
      <c r="A129" s="6">
        <v>17</v>
      </c>
      <c r="B129" s="7">
        <f t="shared" si="12"/>
        <v>28687.1</v>
      </c>
      <c r="C129" s="7">
        <f t="shared" si="12"/>
        <v>30121.399999999998</v>
      </c>
      <c r="D129" s="7">
        <f t="shared" si="12"/>
        <v>31627.5</v>
      </c>
      <c r="E129" s="7">
        <f t="shared" si="12"/>
        <v>33208.800000000003</v>
      </c>
      <c r="F129" s="7">
        <f t="shared" si="12"/>
        <v>34869.299999999996</v>
      </c>
      <c r="G129" s="7">
        <f t="shared" si="12"/>
        <v>36612.800000000003</v>
      </c>
      <c r="H129" s="7">
        <f t="shared" si="12"/>
        <v>38443.4</v>
      </c>
      <c r="I129" s="7">
        <f t="shared" si="12"/>
        <v>39904.249200000006</v>
      </c>
      <c r="J129" s="7">
        <f t="shared" si="12"/>
        <v>40442.956564200009</v>
      </c>
      <c r="K129" s="7">
        <f t="shared" si="12"/>
        <v>40988.936477816715</v>
      </c>
      <c r="L129" s="7">
        <f t="shared" si="12"/>
        <v>41542.287120267247</v>
      </c>
      <c r="M129" s="7">
        <f t="shared" si="12"/>
        <v>42996.267169476596</v>
      </c>
    </row>
    <row r="130" spans="1:13" ht="18.75" customHeight="1">
      <c r="A130" s="6">
        <v>18</v>
      </c>
      <c r="B130" s="7">
        <f t="shared" ref="B130:M145" si="13">B20*10</f>
        <v>29447.800000000003</v>
      </c>
      <c r="C130" s="7">
        <f t="shared" si="13"/>
        <v>30920.2</v>
      </c>
      <c r="D130" s="7">
        <f t="shared" si="13"/>
        <v>32466.199999999997</v>
      </c>
      <c r="E130" s="7">
        <f t="shared" si="13"/>
        <v>34089.5</v>
      </c>
      <c r="F130" s="7">
        <f t="shared" si="13"/>
        <v>35794</v>
      </c>
      <c r="G130" s="7">
        <f t="shared" si="13"/>
        <v>37583.699999999997</v>
      </c>
      <c r="H130" s="7">
        <f t="shared" si="13"/>
        <v>39462.800000000003</v>
      </c>
      <c r="I130" s="7">
        <f t="shared" si="13"/>
        <v>40962.386400000003</v>
      </c>
      <c r="J130" s="7">
        <f t="shared" si="13"/>
        <v>41515.378616400012</v>
      </c>
      <c r="K130" s="7">
        <f t="shared" si="13"/>
        <v>42075.836227721411</v>
      </c>
      <c r="L130" s="7">
        <f t="shared" si="13"/>
        <v>42643.860016795654</v>
      </c>
      <c r="M130" s="7">
        <f t="shared" si="13"/>
        <v>44136.395117383501</v>
      </c>
    </row>
    <row r="131" spans="1:13" ht="18.75" customHeight="1">
      <c r="A131" s="6">
        <v>19</v>
      </c>
      <c r="B131" s="7">
        <f t="shared" si="13"/>
        <v>30197.5</v>
      </c>
      <c r="C131" s="7">
        <f t="shared" si="13"/>
        <v>31707.3</v>
      </c>
      <c r="D131" s="7">
        <f t="shared" si="13"/>
        <v>33292.699999999997</v>
      </c>
      <c r="E131" s="7">
        <f t="shared" si="13"/>
        <v>34957.399999999994</v>
      </c>
      <c r="F131" s="7">
        <f t="shared" si="13"/>
        <v>36705.199999999997</v>
      </c>
      <c r="G131" s="7">
        <f t="shared" si="13"/>
        <v>38540.5</v>
      </c>
      <c r="H131" s="7">
        <f t="shared" si="13"/>
        <v>40467.5</v>
      </c>
      <c r="I131" s="7">
        <f t="shared" si="13"/>
        <v>42005.264999999999</v>
      </c>
      <c r="J131" s="7">
        <f t="shared" si="13"/>
        <v>42572.336077500004</v>
      </c>
      <c r="K131" s="7">
        <f t="shared" si="13"/>
        <v>43147.062614546259</v>
      </c>
      <c r="L131" s="7">
        <f t="shared" si="13"/>
        <v>43729.547959842639</v>
      </c>
      <c r="M131" s="7">
        <f t="shared" si="13"/>
        <v>45260.08213843713</v>
      </c>
    </row>
    <row r="132" spans="1:13" ht="18.75" customHeight="1">
      <c r="A132" s="6">
        <v>20</v>
      </c>
      <c r="B132" s="7">
        <f t="shared" si="13"/>
        <v>31046.399999999998</v>
      </c>
      <c r="C132" s="7">
        <f t="shared" si="13"/>
        <v>32598.699999999997</v>
      </c>
      <c r="D132" s="7">
        <f t="shared" si="13"/>
        <v>34228.699999999997</v>
      </c>
      <c r="E132" s="7">
        <f t="shared" si="13"/>
        <v>35940.100000000006</v>
      </c>
      <c r="F132" s="7">
        <f t="shared" si="13"/>
        <v>37737.1</v>
      </c>
      <c r="G132" s="7">
        <f t="shared" si="13"/>
        <v>39623.9</v>
      </c>
      <c r="H132" s="7">
        <f t="shared" si="13"/>
        <v>41605.100000000006</v>
      </c>
      <c r="I132" s="7">
        <f t="shared" si="13"/>
        <v>43186.09380000001</v>
      </c>
      <c r="J132" s="7">
        <f t="shared" si="13"/>
        <v>43769.10606630001</v>
      </c>
      <c r="K132" s="7">
        <f t="shared" si="13"/>
        <v>44359.988998195069</v>
      </c>
      <c r="L132" s="7">
        <f t="shared" si="13"/>
        <v>44958.8488496707</v>
      </c>
      <c r="M132" s="7">
        <f t="shared" si="13"/>
        <v>46532.408559409174</v>
      </c>
    </row>
    <row r="133" spans="1:13" ht="18.75" customHeight="1">
      <c r="A133" s="6">
        <v>21</v>
      </c>
      <c r="B133" s="7">
        <f t="shared" si="13"/>
        <v>31928.400000000001</v>
      </c>
      <c r="C133" s="7">
        <f t="shared" si="13"/>
        <v>33524.800000000003</v>
      </c>
      <c r="D133" s="7">
        <f t="shared" si="13"/>
        <v>35201.1</v>
      </c>
      <c r="E133" s="7">
        <f t="shared" si="13"/>
        <v>36961.1</v>
      </c>
      <c r="F133" s="7">
        <f t="shared" si="13"/>
        <v>38809.199999999997</v>
      </c>
      <c r="G133" s="7">
        <f t="shared" si="13"/>
        <v>40749.599999999999</v>
      </c>
      <c r="H133" s="7">
        <f t="shared" si="13"/>
        <v>42787.1</v>
      </c>
      <c r="I133" s="7">
        <f t="shared" si="13"/>
        <v>44413.0098</v>
      </c>
      <c r="J133" s="7">
        <f t="shared" si="13"/>
        <v>45012.585432300002</v>
      </c>
      <c r="K133" s="7">
        <f t="shared" si="13"/>
        <v>45620.255335636059</v>
      </c>
      <c r="L133" s="7">
        <f t="shared" si="13"/>
        <v>46236.128782667147</v>
      </c>
      <c r="M133" s="7">
        <f t="shared" si="13"/>
        <v>47854.3932900605</v>
      </c>
    </row>
    <row r="134" spans="1:13" ht="18.75" customHeight="1">
      <c r="A134" s="6">
        <v>22</v>
      </c>
      <c r="B134" s="7">
        <f t="shared" si="13"/>
        <v>32854.5</v>
      </c>
      <c r="C134" s="7">
        <f t="shared" si="13"/>
        <v>34497.199999999997</v>
      </c>
      <c r="D134" s="7">
        <f t="shared" si="13"/>
        <v>36222.1</v>
      </c>
      <c r="E134" s="7">
        <f t="shared" si="13"/>
        <v>38033.200000000004</v>
      </c>
      <c r="F134" s="7">
        <f t="shared" si="13"/>
        <v>39934.899999999994</v>
      </c>
      <c r="G134" s="7">
        <f t="shared" si="13"/>
        <v>41931.599999999999</v>
      </c>
      <c r="H134" s="7">
        <f t="shared" si="13"/>
        <v>44028.2</v>
      </c>
      <c r="I134" s="7">
        <f t="shared" si="13"/>
        <v>45701.2716</v>
      </c>
      <c r="J134" s="7">
        <f t="shared" si="13"/>
        <v>46318.238766600007</v>
      </c>
      <c r="K134" s="7">
        <f t="shared" si="13"/>
        <v>46943.534989949112</v>
      </c>
      <c r="L134" s="7">
        <f t="shared" si="13"/>
        <v>47577.272712313425</v>
      </c>
      <c r="M134" s="7">
        <f t="shared" si="13"/>
        <v>49242.477257244391</v>
      </c>
    </row>
    <row r="135" spans="1:13" ht="18.75" customHeight="1">
      <c r="A135" s="6">
        <v>23</v>
      </c>
      <c r="B135" s="7">
        <f t="shared" si="13"/>
        <v>33901.9</v>
      </c>
      <c r="C135" s="7">
        <f t="shared" si="13"/>
        <v>35597</v>
      </c>
      <c r="D135" s="7">
        <f t="shared" si="13"/>
        <v>37376.799999999996</v>
      </c>
      <c r="E135" s="7">
        <f t="shared" si="13"/>
        <v>39245.700000000004</v>
      </c>
      <c r="F135" s="7">
        <f t="shared" si="13"/>
        <v>41207.9</v>
      </c>
      <c r="G135" s="7">
        <f t="shared" si="13"/>
        <v>43268.3</v>
      </c>
      <c r="H135" s="7">
        <f t="shared" si="13"/>
        <v>45431.8</v>
      </c>
      <c r="I135" s="7">
        <f t="shared" si="13"/>
        <v>47158.208400000003</v>
      </c>
      <c r="J135" s="7">
        <f t="shared" si="13"/>
        <v>47794.844213400007</v>
      </c>
      <c r="K135" s="7">
        <f t="shared" si="13"/>
        <v>48440.074610280921</v>
      </c>
      <c r="L135" s="7">
        <f t="shared" si="13"/>
        <v>49094.015617519719</v>
      </c>
      <c r="M135" s="7">
        <f t="shared" si="13"/>
        <v>50812.306164132904</v>
      </c>
    </row>
    <row r="136" spans="1:13" ht="18.75" customHeight="1">
      <c r="A136" s="6">
        <v>24</v>
      </c>
      <c r="B136" s="7">
        <f t="shared" si="13"/>
        <v>34960.300000000003</v>
      </c>
      <c r="C136" s="7">
        <f t="shared" si="13"/>
        <v>36708.300000000003</v>
      </c>
      <c r="D136" s="7">
        <f t="shared" si="13"/>
        <v>38543.699999999997</v>
      </c>
      <c r="E136" s="7">
        <f t="shared" si="13"/>
        <v>40470.9</v>
      </c>
      <c r="F136" s="7">
        <f t="shared" si="13"/>
        <v>42494.399999999994</v>
      </c>
      <c r="G136" s="7">
        <f t="shared" si="13"/>
        <v>44619.199999999997</v>
      </c>
      <c r="H136" s="7">
        <f t="shared" si="13"/>
        <v>46850.100000000006</v>
      </c>
      <c r="I136" s="7">
        <f t="shared" si="13"/>
        <v>48630.4038</v>
      </c>
      <c r="J136" s="7">
        <f t="shared" si="13"/>
        <v>49286.914251300004</v>
      </c>
      <c r="K136" s="7">
        <f t="shared" si="13"/>
        <v>49952.287593692556</v>
      </c>
      <c r="L136" s="7">
        <f t="shared" si="13"/>
        <v>50626.643476207406</v>
      </c>
      <c r="M136" s="7">
        <f t="shared" si="13"/>
        <v>52398.575997874665</v>
      </c>
    </row>
    <row r="137" spans="1:13" ht="18.75" customHeight="1">
      <c r="A137" s="6">
        <v>25</v>
      </c>
      <c r="B137" s="7">
        <f t="shared" si="13"/>
        <v>36084.800000000003</v>
      </c>
      <c r="C137" s="7">
        <f t="shared" si="13"/>
        <v>37889.1</v>
      </c>
      <c r="D137" s="7">
        <f t="shared" si="13"/>
        <v>39783.5</v>
      </c>
      <c r="E137" s="7">
        <f t="shared" si="13"/>
        <v>41772.700000000004</v>
      </c>
      <c r="F137" s="7">
        <f t="shared" si="13"/>
        <v>43861.3</v>
      </c>
      <c r="G137" s="7">
        <f t="shared" si="13"/>
        <v>46054.399999999994</v>
      </c>
      <c r="H137" s="7">
        <f t="shared" si="13"/>
        <v>48357.1</v>
      </c>
      <c r="I137" s="7">
        <f t="shared" si="13"/>
        <v>50194.669800000003</v>
      </c>
      <c r="J137" s="7">
        <f t="shared" si="13"/>
        <v>50872.297842300002</v>
      </c>
      <c r="K137" s="7">
        <f t="shared" si="13"/>
        <v>51559.073863171063</v>
      </c>
      <c r="L137" s="7">
        <f t="shared" si="13"/>
        <v>52255.121360323872</v>
      </c>
      <c r="M137" s="7">
        <f t="shared" si="13"/>
        <v>54084.050607935205</v>
      </c>
    </row>
    <row r="138" spans="1:13" ht="18.75" customHeight="1">
      <c r="A138" s="6">
        <v>26</v>
      </c>
      <c r="B138" s="7">
        <f t="shared" si="13"/>
        <v>37264.5</v>
      </c>
      <c r="C138" s="7">
        <f t="shared" si="13"/>
        <v>39127.699999999997</v>
      </c>
      <c r="D138" s="7">
        <f t="shared" si="13"/>
        <v>41084.1</v>
      </c>
      <c r="E138" s="7">
        <f t="shared" si="13"/>
        <v>43138.3</v>
      </c>
      <c r="F138" s="7">
        <f t="shared" si="13"/>
        <v>45295.200000000004</v>
      </c>
      <c r="G138" s="7">
        <f t="shared" si="13"/>
        <v>47560</v>
      </c>
      <c r="H138" s="7">
        <f t="shared" si="13"/>
        <v>49938</v>
      </c>
      <c r="I138" s="7">
        <f t="shared" si="13"/>
        <v>51835.644</v>
      </c>
      <c r="J138" s="7">
        <f t="shared" si="13"/>
        <v>52535.42519400001</v>
      </c>
      <c r="K138" s="7">
        <f t="shared" si="13"/>
        <v>53244.653434119013</v>
      </c>
      <c r="L138" s="7">
        <f t="shared" si="13"/>
        <v>53963.456255479621</v>
      </c>
      <c r="M138" s="7">
        <f t="shared" si="13"/>
        <v>55852.177224421401</v>
      </c>
    </row>
    <row r="139" spans="1:13" ht="18.75" customHeight="1">
      <c r="A139" s="6">
        <v>27</v>
      </c>
      <c r="B139" s="7">
        <f t="shared" si="13"/>
        <v>38565.5</v>
      </c>
      <c r="C139" s="7">
        <f t="shared" si="13"/>
        <v>40493.699999999997</v>
      </c>
      <c r="D139" s="7">
        <f t="shared" si="13"/>
        <v>42518.400000000001</v>
      </c>
      <c r="E139" s="7">
        <f t="shared" si="13"/>
        <v>44644.3</v>
      </c>
      <c r="F139" s="7">
        <f t="shared" si="13"/>
        <v>46876.5</v>
      </c>
      <c r="G139" s="7">
        <f t="shared" si="13"/>
        <v>49220.4</v>
      </c>
      <c r="H139" s="7">
        <f t="shared" si="13"/>
        <v>51681.4</v>
      </c>
      <c r="I139" s="7">
        <f t="shared" si="13"/>
        <v>53645.293200000007</v>
      </c>
      <c r="J139" s="7">
        <f t="shared" si="13"/>
        <v>54369.504658200014</v>
      </c>
      <c r="K139" s="7">
        <f t="shared" si="13"/>
        <v>55103.492971085718</v>
      </c>
      <c r="L139" s="7">
        <f t="shared" si="13"/>
        <v>55847.39012619538</v>
      </c>
      <c r="M139" s="7">
        <f t="shared" si="13"/>
        <v>57802.048780612211</v>
      </c>
    </row>
    <row r="140" spans="1:13" ht="18.75" customHeight="1">
      <c r="A140" s="6">
        <v>28</v>
      </c>
      <c r="B140" s="7">
        <f t="shared" si="13"/>
        <v>40031.799999999996</v>
      </c>
      <c r="C140" s="7">
        <f t="shared" si="13"/>
        <v>42033.4</v>
      </c>
      <c r="D140" s="7">
        <f t="shared" si="13"/>
        <v>44135</v>
      </c>
      <c r="E140" s="7">
        <f t="shared" si="13"/>
        <v>46341.8</v>
      </c>
      <c r="F140" s="7">
        <f t="shared" si="13"/>
        <v>48658.9</v>
      </c>
      <c r="G140" s="7">
        <f t="shared" si="13"/>
        <v>51091.8</v>
      </c>
      <c r="H140" s="7">
        <f t="shared" si="13"/>
        <v>53646.400000000001</v>
      </c>
      <c r="I140" s="7">
        <f t="shared" si="13"/>
        <v>55684.963199999998</v>
      </c>
      <c r="J140" s="7">
        <f t="shared" si="13"/>
        <v>56436.710203200011</v>
      </c>
      <c r="K140" s="7">
        <f t="shared" si="13"/>
        <v>57198.605790943213</v>
      </c>
      <c r="L140" s="7">
        <f t="shared" si="13"/>
        <v>57970.786969120949</v>
      </c>
      <c r="M140" s="7">
        <f t="shared" si="13"/>
        <v>59999.764513040172</v>
      </c>
    </row>
    <row r="141" spans="1:13" ht="18.75" customHeight="1">
      <c r="A141" s="6">
        <v>29</v>
      </c>
      <c r="B141" s="7">
        <f t="shared" si="13"/>
        <v>41520.200000000004</v>
      </c>
      <c r="C141" s="7">
        <f t="shared" si="13"/>
        <v>43596.2</v>
      </c>
      <c r="D141" s="7">
        <f t="shared" si="13"/>
        <v>45776</v>
      </c>
      <c r="E141" s="7">
        <f t="shared" si="13"/>
        <v>48064.799999999996</v>
      </c>
      <c r="F141" s="7">
        <f t="shared" si="13"/>
        <v>50468</v>
      </c>
      <c r="G141" s="7">
        <f t="shared" si="13"/>
        <v>52991.4</v>
      </c>
      <c r="H141" s="7">
        <f t="shared" si="13"/>
        <v>55641</v>
      </c>
      <c r="I141" s="7">
        <f t="shared" si="13"/>
        <v>57755.358000000007</v>
      </c>
      <c r="J141" s="7">
        <f t="shared" si="13"/>
        <v>58535.055333000011</v>
      </c>
      <c r="K141" s="7">
        <f t="shared" si="13"/>
        <v>59325.278579995509</v>
      </c>
      <c r="L141" s="7">
        <f t="shared" si="13"/>
        <v>60126.169840825452</v>
      </c>
      <c r="M141" s="7">
        <f t="shared" si="13"/>
        <v>62230.585785254334</v>
      </c>
    </row>
    <row r="142" spans="1:13" ht="18.75" customHeight="1">
      <c r="A142" s="6">
        <v>30</v>
      </c>
      <c r="B142" s="7">
        <f t="shared" si="13"/>
        <v>43118.8</v>
      </c>
      <c r="C142" s="7">
        <f t="shared" si="13"/>
        <v>45274.700000000004</v>
      </c>
      <c r="D142" s="7">
        <f t="shared" si="13"/>
        <v>47538.400000000001</v>
      </c>
      <c r="E142" s="7">
        <f t="shared" si="13"/>
        <v>49915.4</v>
      </c>
      <c r="F142" s="7">
        <f t="shared" si="13"/>
        <v>52411.1</v>
      </c>
      <c r="G142" s="7">
        <f t="shared" si="13"/>
        <v>55031.7</v>
      </c>
      <c r="H142" s="7">
        <f t="shared" si="13"/>
        <v>57783.3</v>
      </c>
      <c r="I142" s="7">
        <f t="shared" si="13"/>
        <v>59979.065399999999</v>
      </c>
      <c r="J142" s="7">
        <f t="shared" si="13"/>
        <v>60788.782782900009</v>
      </c>
      <c r="K142" s="7">
        <f t="shared" si="13"/>
        <v>61609.43135046916</v>
      </c>
      <c r="L142" s="7">
        <f t="shared" si="13"/>
        <v>62441.158673700491</v>
      </c>
      <c r="M142" s="7">
        <f t="shared" si="13"/>
        <v>64626.599227280007</v>
      </c>
    </row>
    <row r="143" spans="1:13" ht="18.75" customHeight="1">
      <c r="A143" s="6">
        <v>31</v>
      </c>
      <c r="B143" s="7">
        <f t="shared" si="13"/>
        <v>44805.600000000006</v>
      </c>
      <c r="C143" s="7">
        <f t="shared" si="13"/>
        <v>47045.9</v>
      </c>
      <c r="D143" s="7">
        <f t="shared" si="13"/>
        <v>49398.2</v>
      </c>
      <c r="E143" s="7">
        <f t="shared" si="13"/>
        <v>51868.100000000006</v>
      </c>
      <c r="F143" s="7">
        <f t="shared" si="13"/>
        <v>54461.5</v>
      </c>
      <c r="G143" s="7">
        <f t="shared" si="13"/>
        <v>57184.6</v>
      </c>
      <c r="H143" s="7">
        <f t="shared" si="13"/>
        <v>60043.8</v>
      </c>
      <c r="I143" s="7">
        <f t="shared" si="13"/>
        <v>62325.464399999997</v>
      </c>
      <c r="J143" s="7">
        <f t="shared" si="13"/>
        <v>63166.858169400002</v>
      </c>
      <c r="K143" s="7">
        <f t="shared" si="13"/>
        <v>64019.61075468691</v>
      </c>
      <c r="L143" s="7">
        <f t="shared" si="13"/>
        <v>64883.875499875183</v>
      </c>
      <c r="M143" s="7">
        <f t="shared" si="13"/>
        <v>67154.811142370803</v>
      </c>
    </row>
    <row r="144" spans="1:13" ht="18.75" customHeight="1">
      <c r="A144" s="6">
        <v>32</v>
      </c>
      <c r="B144" s="7">
        <f t="shared" si="13"/>
        <v>46646.8</v>
      </c>
      <c r="C144" s="7">
        <f t="shared" si="13"/>
        <v>48979.1</v>
      </c>
      <c r="D144" s="7">
        <f t="shared" si="13"/>
        <v>51428.100000000006</v>
      </c>
      <c r="E144" s="7">
        <f t="shared" si="13"/>
        <v>53999.5</v>
      </c>
      <c r="F144" s="7">
        <f t="shared" si="13"/>
        <v>56699.399999999994</v>
      </c>
      <c r="G144" s="7">
        <f t="shared" si="13"/>
        <v>59534.399999999994</v>
      </c>
      <c r="H144" s="7">
        <f t="shared" si="13"/>
        <v>62511.1</v>
      </c>
      <c r="I144" s="7">
        <f t="shared" si="13"/>
        <v>64886.521800000002</v>
      </c>
      <c r="J144" s="7">
        <f t="shared" si="13"/>
        <v>65762.489844300013</v>
      </c>
      <c r="K144" s="7">
        <f t="shared" si="13"/>
        <v>66650.283457198064</v>
      </c>
      <c r="L144" s="7">
        <f t="shared" si="13"/>
        <v>67550.06228387024</v>
      </c>
      <c r="M144" s="7">
        <f t="shared" si="13"/>
        <v>69914.314463805698</v>
      </c>
    </row>
    <row r="145" spans="1:13" ht="18.75" customHeight="1">
      <c r="A145" s="6">
        <v>33</v>
      </c>
      <c r="B145" s="7">
        <f t="shared" si="13"/>
        <v>48576.2</v>
      </c>
      <c r="C145" s="7">
        <f t="shared" si="13"/>
        <v>51005</v>
      </c>
      <c r="D145" s="7">
        <f t="shared" si="13"/>
        <v>53555.200000000004</v>
      </c>
      <c r="E145" s="7">
        <f t="shared" si="13"/>
        <v>56233</v>
      </c>
      <c r="F145" s="7">
        <f t="shared" si="13"/>
        <v>59044.6</v>
      </c>
      <c r="G145" s="7">
        <f t="shared" si="13"/>
        <v>61996.800000000003</v>
      </c>
      <c r="H145" s="7">
        <f t="shared" si="13"/>
        <v>65096.7</v>
      </c>
      <c r="I145" s="7">
        <f t="shared" si="13"/>
        <v>67570.37460000001</v>
      </c>
      <c r="J145" s="7">
        <f t="shared" si="13"/>
        <v>68482.57465710002</v>
      </c>
      <c r="K145" s="7">
        <f t="shared" si="13"/>
        <v>69407.089414970862</v>
      </c>
      <c r="L145" s="7">
        <f t="shared" si="13"/>
        <v>70344.085122072982</v>
      </c>
      <c r="M145" s="7">
        <f t="shared" si="13"/>
        <v>72806.12810134553</v>
      </c>
    </row>
    <row r="146" spans="1:13" ht="18.75" customHeight="1">
      <c r="A146" s="6">
        <v>34</v>
      </c>
      <c r="B146" s="7">
        <f t="shared" ref="B146:M146" si="14">B36*10</f>
        <v>50659.899999999994</v>
      </c>
      <c r="C146" s="7">
        <f t="shared" si="14"/>
        <v>53192.9</v>
      </c>
      <c r="D146" s="7">
        <f t="shared" si="14"/>
        <v>55852.5</v>
      </c>
      <c r="E146" s="7">
        <f t="shared" si="14"/>
        <v>58645.100000000006</v>
      </c>
      <c r="F146" s="7">
        <f t="shared" si="14"/>
        <v>61577.399999999994</v>
      </c>
      <c r="G146" s="7">
        <f t="shared" si="14"/>
        <v>64656.3</v>
      </c>
      <c r="H146" s="7">
        <f t="shared" si="14"/>
        <v>67889.100000000006</v>
      </c>
      <c r="I146" s="7">
        <f t="shared" si="14"/>
        <v>70468.885800000004</v>
      </c>
      <c r="J146" s="7">
        <f t="shared" si="14"/>
        <v>71420.215758300008</v>
      </c>
      <c r="K146" s="7">
        <f t="shared" si="14"/>
        <v>72384.388671037057</v>
      </c>
      <c r="L146" s="7">
        <f t="shared" si="14"/>
        <v>73361.577918096067</v>
      </c>
      <c r="M146" s="7">
        <f t="shared" si="14"/>
        <v>75929.233145229417</v>
      </c>
    </row>
  </sheetData>
  <printOptions horizontalCentered="1"/>
  <pageMargins left="0.1" right="0.1" top="0.15" bottom="0.15" header="0.3" footer="0.3"/>
  <pageSetup paperSize="5" scale="9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10 Mo OT EEs </vt:lpstr>
      <vt:lpstr>10 Month</vt:lpstr>
      <vt:lpstr>11 Mo OT EEs</vt:lpstr>
      <vt:lpstr>11 Month</vt:lpstr>
      <vt:lpstr>12 Month</vt:lpstr>
      <vt:lpstr>Original Data Download</vt:lpstr>
      <vt:lpstr>12 Mo OT EEs </vt:lpstr>
      <vt:lpstr>Annual</vt:lpstr>
      <vt:lpstr>Sheet1</vt:lpstr>
      <vt:lpstr>Range 35 added</vt:lpstr>
    </vt:vector>
  </TitlesOfParts>
  <Company>SDG&amp;E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Parmer</dc:creator>
  <cp:lastModifiedBy>Jim Mahler</cp:lastModifiedBy>
  <cp:lastPrinted>2017-12-06T18:59:06Z</cp:lastPrinted>
  <dcterms:created xsi:type="dcterms:W3CDTF">2008-02-17T17:41:36Z</dcterms:created>
  <dcterms:modified xsi:type="dcterms:W3CDTF">2017-12-06T19:02:07Z</dcterms:modified>
</cp:coreProperties>
</file>